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240" yWindow="45" windowWidth="13575" windowHeight="11640" activeTab="1"/>
  </bookViews>
  <sheets>
    <sheet name="Feuil2" sheetId="2" r:id="rId1"/>
    <sheet name="Feuil2 (2)" sheetId="3" r:id="rId2"/>
  </sheets>
  <calcPr calcId="145621"/>
</workbook>
</file>

<file path=xl/calcChain.xml><?xml version="1.0" encoding="utf-8"?>
<calcChain xmlns="http://schemas.openxmlformats.org/spreadsheetml/2006/main">
  <c r="W9" i="3" l="1"/>
  <c r="X9" i="3"/>
  <c r="Q9" i="3"/>
  <c r="R9" i="3" s="1"/>
  <c r="G9" i="3"/>
  <c r="N9" i="3" s="1"/>
  <c r="E45" i="3"/>
  <c r="E44" i="3"/>
  <c r="U9" i="3" l="1"/>
  <c r="Y9" i="3" s="1"/>
  <c r="L9" i="3"/>
  <c r="P9" i="3"/>
  <c r="J9" i="3"/>
  <c r="X34" i="3"/>
  <c r="Q34" i="3"/>
  <c r="G34" i="3"/>
  <c r="U34" i="3" s="1"/>
  <c r="X33" i="3"/>
  <c r="Q33" i="3"/>
  <c r="G33" i="3"/>
  <c r="L33" i="3" s="1"/>
  <c r="X32" i="3"/>
  <c r="Q32" i="3"/>
  <c r="J32" i="3"/>
  <c r="G32" i="3"/>
  <c r="U32" i="3" s="1"/>
  <c r="X31" i="3"/>
  <c r="Q31" i="3"/>
  <c r="N31" i="3"/>
  <c r="J31" i="3"/>
  <c r="G31" i="3"/>
  <c r="W31" i="3" s="1"/>
  <c r="X30" i="3"/>
  <c r="Q30" i="3"/>
  <c r="L30" i="3"/>
  <c r="J30" i="3"/>
  <c r="G30" i="3"/>
  <c r="N30" i="3" s="1"/>
  <c r="X29" i="3"/>
  <c r="U29" i="3"/>
  <c r="Q29" i="3"/>
  <c r="R29" i="3" s="1"/>
  <c r="N29" i="3"/>
  <c r="L29" i="3"/>
  <c r="J29" i="3"/>
  <c r="G29" i="3"/>
  <c r="W29" i="3" s="1"/>
  <c r="X28" i="3"/>
  <c r="W28" i="3"/>
  <c r="Q28" i="3"/>
  <c r="G28" i="3"/>
  <c r="J28" i="3" s="1"/>
  <c r="X27" i="3"/>
  <c r="Q27" i="3"/>
  <c r="J27" i="3"/>
  <c r="G27" i="3"/>
  <c r="P27" i="3" s="1"/>
  <c r="X26" i="3"/>
  <c r="Q26" i="3"/>
  <c r="F26" i="3"/>
  <c r="G26" i="3" s="1"/>
  <c r="X25" i="3"/>
  <c r="Q25" i="3"/>
  <c r="L25" i="3"/>
  <c r="J25" i="3"/>
  <c r="G25" i="3"/>
  <c r="P25" i="3" s="1"/>
  <c r="X24" i="3"/>
  <c r="Q24" i="3"/>
  <c r="F24" i="3"/>
  <c r="X23" i="3"/>
  <c r="Q23" i="3"/>
  <c r="G23" i="3"/>
  <c r="P23" i="3" s="1"/>
  <c r="F23" i="3"/>
  <c r="X22" i="3"/>
  <c r="Q22" i="3"/>
  <c r="P22" i="3"/>
  <c r="N22" i="3"/>
  <c r="J22" i="3"/>
  <c r="G22" i="3"/>
  <c r="W22" i="3" s="1"/>
  <c r="X21" i="3"/>
  <c r="Q21" i="3"/>
  <c r="G21" i="3"/>
  <c r="N21" i="3" s="1"/>
  <c r="X20" i="3"/>
  <c r="Q20" i="3"/>
  <c r="J20" i="3"/>
  <c r="G20" i="3"/>
  <c r="W20" i="3" s="1"/>
  <c r="X19" i="3"/>
  <c r="Q19" i="3"/>
  <c r="G19" i="3"/>
  <c r="J19" i="3" s="1"/>
  <c r="X18" i="3"/>
  <c r="Q18" i="3"/>
  <c r="L18" i="3"/>
  <c r="G18" i="3"/>
  <c r="P18" i="3" s="1"/>
  <c r="X17" i="3"/>
  <c r="Q17" i="3"/>
  <c r="G17" i="3"/>
  <c r="U17" i="3" s="1"/>
  <c r="X16" i="3"/>
  <c r="Q16" i="3"/>
  <c r="G16" i="3"/>
  <c r="J16" i="3" s="1"/>
  <c r="X15" i="3"/>
  <c r="Q15" i="3"/>
  <c r="G15" i="3"/>
  <c r="P15" i="3" s="1"/>
  <c r="X14" i="3"/>
  <c r="Q14" i="3"/>
  <c r="R14" i="3" s="1"/>
  <c r="N14" i="3"/>
  <c r="G14" i="3"/>
  <c r="U14" i="3" s="1"/>
  <c r="X13" i="3"/>
  <c r="Q13" i="3"/>
  <c r="G13" i="3"/>
  <c r="L13" i="3" s="1"/>
  <c r="X12" i="3"/>
  <c r="Q12" i="3"/>
  <c r="G12" i="3"/>
  <c r="U12" i="3" s="1"/>
  <c r="X11" i="3"/>
  <c r="Q11" i="3"/>
  <c r="G11" i="3"/>
  <c r="W11" i="3" s="1"/>
  <c r="X10" i="3"/>
  <c r="Q10" i="3"/>
  <c r="L10" i="3"/>
  <c r="J10" i="3"/>
  <c r="G10" i="3"/>
  <c r="N10" i="3" s="1"/>
  <c r="X8" i="3"/>
  <c r="Q8" i="3"/>
  <c r="L8" i="3"/>
  <c r="G8" i="3"/>
  <c r="W8" i="3" s="1"/>
  <c r="X7" i="3"/>
  <c r="Q7" i="3"/>
  <c r="G7" i="3"/>
  <c r="J7" i="3" s="1"/>
  <c r="X6" i="3"/>
  <c r="Q6" i="3"/>
  <c r="N6" i="3"/>
  <c r="L6" i="3"/>
  <c r="J6" i="3"/>
  <c r="G6" i="3"/>
  <c r="P6" i="3" s="1"/>
  <c r="X5" i="3"/>
  <c r="Q5" i="3"/>
  <c r="N5" i="3"/>
  <c r="G5" i="3"/>
  <c r="U5" i="3" s="1"/>
  <c r="G6" i="2"/>
  <c r="G7" i="2"/>
  <c r="G8" i="2"/>
  <c r="G9" i="2"/>
  <c r="G10" i="2"/>
  <c r="G11" i="2"/>
  <c r="G12" i="2"/>
  <c r="G13" i="2"/>
  <c r="G14" i="2"/>
  <c r="G15" i="2"/>
  <c r="G16" i="2"/>
  <c r="G17" i="2"/>
  <c r="G18" i="2"/>
  <c r="G19" i="2"/>
  <c r="G20" i="2"/>
  <c r="G21" i="2"/>
  <c r="G24" i="2"/>
  <c r="G26" i="2"/>
  <c r="G27" i="2"/>
  <c r="G28" i="2"/>
  <c r="G29" i="2"/>
  <c r="G30" i="2"/>
  <c r="G31" i="2"/>
  <c r="G32" i="2"/>
  <c r="G33" i="2"/>
  <c r="F23" i="2"/>
  <c r="H23" i="2" s="1"/>
  <c r="R6" i="3" l="1"/>
  <c r="N8" i="3"/>
  <c r="P14" i="3"/>
  <c r="N18" i="3"/>
  <c r="L20" i="3"/>
  <c r="J21" i="3"/>
  <c r="R22" i="3"/>
  <c r="J23" i="3"/>
  <c r="P29" i="3"/>
  <c r="L32" i="3"/>
  <c r="J33" i="3"/>
  <c r="N34" i="3"/>
  <c r="W34" i="3"/>
  <c r="R34" i="3"/>
  <c r="G23" i="2"/>
  <c r="P8" i="3"/>
  <c r="L21" i="3"/>
  <c r="L23" i="3"/>
  <c r="G24" i="3"/>
  <c r="J24" i="3" s="1"/>
  <c r="H24" i="3"/>
  <c r="P34" i="3"/>
  <c r="J8" i="3"/>
  <c r="R8" i="3"/>
  <c r="N17" i="3"/>
  <c r="J18" i="3"/>
  <c r="N23" i="3"/>
  <c r="U11" i="3"/>
  <c r="R12" i="3"/>
  <c r="R11" i="3"/>
  <c r="P12" i="3"/>
  <c r="U20" i="3"/>
  <c r="U31" i="3"/>
  <c r="R32" i="3"/>
  <c r="P11" i="3"/>
  <c r="N12" i="3"/>
  <c r="R17" i="3"/>
  <c r="R20" i="3"/>
  <c r="R27" i="3"/>
  <c r="R31" i="3"/>
  <c r="N11" i="3"/>
  <c r="L12" i="3"/>
  <c r="P20" i="3"/>
  <c r="W21" i="3"/>
  <c r="U22" i="3"/>
  <c r="R25" i="3"/>
  <c r="N27" i="3"/>
  <c r="P32" i="3"/>
  <c r="W7" i="3"/>
  <c r="U8" i="3"/>
  <c r="Y8" i="3" s="1"/>
  <c r="J11" i="3"/>
  <c r="J12" i="3"/>
  <c r="J13" i="3"/>
  <c r="P17" i="3"/>
  <c r="R18" i="3"/>
  <c r="N20" i="3"/>
  <c r="R23" i="3"/>
  <c r="N25" i="3"/>
  <c r="L27" i="3"/>
  <c r="Y29" i="3"/>
  <c r="P31" i="3"/>
  <c r="N32" i="3"/>
  <c r="R15" i="3"/>
  <c r="N15" i="3"/>
  <c r="L15" i="3"/>
  <c r="J15" i="3"/>
  <c r="R5" i="3"/>
  <c r="P5" i="3"/>
  <c r="U26" i="3"/>
  <c r="W26" i="3"/>
  <c r="P26" i="3"/>
  <c r="J26" i="3"/>
  <c r="R26" i="3"/>
  <c r="L26" i="3"/>
  <c r="N26" i="3"/>
  <c r="U24" i="3"/>
  <c r="W24" i="3"/>
  <c r="P24" i="3"/>
  <c r="N24" i="3"/>
  <c r="R24" i="3"/>
  <c r="L24" i="3"/>
  <c r="U33" i="3"/>
  <c r="R13" i="3"/>
  <c r="W15" i="3"/>
  <c r="W18" i="3"/>
  <c r="W23" i="3"/>
  <c r="W27" i="3"/>
  <c r="U30" i="3"/>
  <c r="P7" i="3"/>
  <c r="R10" i="3"/>
  <c r="W12" i="3"/>
  <c r="P16" i="3"/>
  <c r="U18" i="3"/>
  <c r="R21" i="3"/>
  <c r="U23" i="3"/>
  <c r="U25" i="3"/>
  <c r="U27" i="3"/>
  <c r="P28" i="3"/>
  <c r="R30" i="3"/>
  <c r="W32" i="3"/>
  <c r="L34" i="3"/>
  <c r="U28" i="3"/>
  <c r="W10" i="3"/>
  <c r="R16" i="3"/>
  <c r="R19" i="3"/>
  <c r="W30" i="3"/>
  <c r="W6" i="3"/>
  <c r="U10" i="3"/>
  <c r="U21" i="3"/>
  <c r="W25" i="3"/>
  <c r="R33" i="3"/>
  <c r="G35" i="3"/>
  <c r="L5" i="3"/>
  <c r="U6" i="3"/>
  <c r="L14" i="3"/>
  <c r="U15" i="3"/>
  <c r="L17" i="3"/>
  <c r="P19" i="3"/>
  <c r="J5" i="3"/>
  <c r="N7" i="3"/>
  <c r="L11" i="3"/>
  <c r="Y11" i="3" s="1"/>
  <c r="P13" i="3"/>
  <c r="J14" i="3"/>
  <c r="N16" i="3"/>
  <c r="J17" i="3"/>
  <c r="N19" i="3"/>
  <c r="L22" i="3"/>
  <c r="N28" i="3"/>
  <c r="L31" i="3"/>
  <c r="P33" i="3"/>
  <c r="J34" i="3"/>
  <c r="U7" i="3"/>
  <c r="U13" i="3"/>
  <c r="R28" i="3"/>
  <c r="W14" i="3"/>
  <c r="L16" i="3"/>
  <c r="W17" i="3"/>
  <c r="P30" i="3"/>
  <c r="N33" i="3"/>
  <c r="W19" i="3"/>
  <c r="W13" i="3"/>
  <c r="U16" i="3"/>
  <c r="U19" i="3"/>
  <c r="W33" i="3"/>
  <c r="R7" i="3"/>
  <c r="W5" i="3"/>
  <c r="L7" i="3"/>
  <c r="P10" i="3"/>
  <c r="N13" i="3"/>
  <c r="L19" i="3"/>
  <c r="P21" i="3"/>
  <c r="H26" i="3"/>
  <c r="L28" i="3"/>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5" i="2"/>
  <c r="W33" i="2"/>
  <c r="W32" i="2"/>
  <c r="W31" i="2"/>
  <c r="W30" i="2"/>
  <c r="W29" i="2"/>
  <c r="W28" i="2"/>
  <c r="W27" i="2"/>
  <c r="W26" i="2"/>
  <c r="W24" i="2"/>
  <c r="W21" i="2"/>
  <c r="W20" i="2"/>
  <c r="W19" i="2"/>
  <c r="W18" i="2"/>
  <c r="W17" i="2"/>
  <c r="W16" i="2"/>
  <c r="W14" i="2"/>
  <c r="W13" i="2"/>
  <c r="W12" i="2"/>
  <c r="W11" i="2"/>
  <c r="W8" i="2"/>
  <c r="W7" i="2"/>
  <c r="W6" i="2"/>
  <c r="U33" i="2"/>
  <c r="U32" i="2"/>
  <c r="U31" i="2"/>
  <c r="U30" i="2"/>
  <c r="U29" i="2"/>
  <c r="U28" i="2"/>
  <c r="U27" i="2"/>
  <c r="U26" i="2"/>
  <c r="U24" i="2"/>
  <c r="U21" i="2"/>
  <c r="U20" i="2"/>
  <c r="U19" i="2"/>
  <c r="U18" i="2"/>
  <c r="U17" i="2"/>
  <c r="U16" i="2"/>
  <c r="U15" i="2"/>
  <c r="U14" i="2"/>
  <c r="U13" i="2"/>
  <c r="U12" i="2"/>
  <c r="U11" i="2"/>
  <c r="U8" i="2"/>
  <c r="U7" i="2"/>
  <c r="U6" i="2"/>
  <c r="Q6" i="2"/>
  <c r="R6" i="2" s="1"/>
  <c r="Q7" i="2"/>
  <c r="R7" i="2" s="1"/>
  <c r="Q8" i="2"/>
  <c r="R8" i="2" s="1"/>
  <c r="Q9" i="2"/>
  <c r="Q10" i="2"/>
  <c r="Q11" i="2"/>
  <c r="Q12" i="2"/>
  <c r="Q13" i="2"/>
  <c r="R13" i="2" s="1"/>
  <c r="Q14" i="2"/>
  <c r="R14" i="2" s="1"/>
  <c r="Q15" i="2"/>
  <c r="R15" i="2" s="1"/>
  <c r="Q16" i="2"/>
  <c r="R16" i="2" s="1"/>
  <c r="Q17" i="2"/>
  <c r="R17" i="2" s="1"/>
  <c r="Q18" i="2"/>
  <c r="R18" i="2" s="1"/>
  <c r="Q19" i="2"/>
  <c r="R19" i="2" s="1"/>
  <c r="Q20" i="2"/>
  <c r="R20" i="2" s="1"/>
  <c r="Q21" i="2"/>
  <c r="Q22" i="2"/>
  <c r="Q23" i="2"/>
  <c r="Q24" i="2"/>
  <c r="R24" i="2" s="1"/>
  <c r="Q25" i="2"/>
  <c r="Q26" i="2"/>
  <c r="R26" i="2" s="1"/>
  <c r="Q27" i="2"/>
  <c r="R27" i="2" s="1"/>
  <c r="Q28" i="2"/>
  <c r="R28" i="2" s="1"/>
  <c r="Q29" i="2"/>
  <c r="Q30" i="2"/>
  <c r="R30" i="2" s="1"/>
  <c r="Q31" i="2"/>
  <c r="R31" i="2" s="1"/>
  <c r="Q32" i="2"/>
  <c r="R32" i="2" s="1"/>
  <c r="Q33" i="2"/>
  <c r="R33" i="2" s="1"/>
  <c r="Q5" i="2"/>
  <c r="R11" i="2"/>
  <c r="R21" i="2"/>
  <c r="R12" i="2"/>
  <c r="R29" i="2"/>
  <c r="P33" i="2"/>
  <c r="P32" i="2"/>
  <c r="P31" i="2"/>
  <c r="P30" i="2"/>
  <c r="P29" i="2"/>
  <c r="P28" i="2"/>
  <c r="P27" i="2"/>
  <c r="P26" i="2"/>
  <c r="P24" i="2"/>
  <c r="P21" i="2"/>
  <c r="P20" i="2"/>
  <c r="P19" i="2"/>
  <c r="P18" i="2"/>
  <c r="P17" i="2"/>
  <c r="P16" i="2"/>
  <c r="P15" i="2"/>
  <c r="P14" i="2"/>
  <c r="P13" i="2"/>
  <c r="P12" i="2"/>
  <c r="P11" i="2"/>
  <c r="P8" i="2"/>
  <c r="P7" i="2"/>
  <c r="P6" i="2"/>
  <c r="N33" i="2"/>
  <c r="N32" i="2"/>
  <c r="N31" i="2"/>
  <c r="N30" i="2"/>
  <c r="N29" i="2"/>
  <c r="N28" i="2"/>
  <c r="N27" i="2"/>
  <c r="N26" i="2"/>
  <c r="N24" i="2"/>
  <c r="N21" i="2"/>
  <c r="N20" i="2"/>
  <c r="N19" i="2"/>
  <c r="N18" i="2"/>
  <c r="N17" i="2"/>
  <c r="N16" i="2"/>
  <c r="N15" i="2"/>
  <c r="N14" i="2"/>
  <c r="N13" i="2"/>
  <c r="N12" i="2"/>
  <c r="N11" i="2"/>
  <c r="N8" i="2"/>
  <c r="N7" i="2"/>
  <c r="N6" i="2"/>
  <c r="L33" i="2"/>
  <c r="L32" i="2"/>
  <c r="L31" i="2"/>
  <c r="L30" i="2"/>
  <c r="L29" i="2"/>
  <c r="L28" i="2"/>
  <c r="L27" i="2"/>
  <c r="L26" i="2"/>
  <c r="L24" i="2"/>
  <c r="L21" i="2"/>
  <c r="L20" i="2"/>
  <c r="L19" i="2"/>
  <c r="L18" i="2"/>
  <c r="L17" i="2"/>
  <c r="L16" i="2"/>
  <c r="L15" i="2"/>
  <c r="L14" i="2"/>
  <c r="L13" i="2"/>
  <c r="L12" i="2"/>
  <c r="L11" i="2"/>
  <c r="L8" i="2"/>
  <c r="L7" i="2"/>
  <c r="L6" i="2"/>
  <c r="J6" i="2"/>
  <c r="J7" i="2"/>
  <c r="J8" i="2"/>
  <c r="J11" i="2"/>
  <c r="J12" i="2"/>
  <c r="J13" i="2"/>
  <c r="J14" i="2"/>
  <c r="J15" i="2"/>
  <c r="J16" i="2"/>
  <c r="J17" i="2"/>
  <c r="J18" i="2"/>
  <c r="J19" i="2"/>
  <c r="J20" i="2"/>
  <c r="J21" i="2"/>
  <c r="J24" i="2"/>
  <c r="J25" i="2"/>
  <c r="J26" i="2"/>
  <c r="J27" i="2"/>
  <c r="J28" i="2"/>
  <c r="J29" i="2"/>
  <c r="J30" i="2"/>
  <c r="J31" i="2"/>
  <c r="J32" i="2"/>
  <c r="J33" i="2"/>
  <c r="H25" i="2"/>
  <c r="F25" i="2"/>
  <c r="G25" i="2" s="1"/>
  <c r="U25" i="2" s="1"/>
  <c r="F22" i="2"/>
  <c r="G22" i="2" s="1"/>
  <c r="P22" i="2" s="1"/>
  <c r="W25" i="2" l="1"/>
  <c r="Y7" i="3"/>
  <c r="Y31" i="3"/>
  <c r="J22" i="2"/>
  <c r="L25" i="2"/>
  <c r="N22" i="2"/>
  <c r="P25" i="2"/>
  <c r="R22" i="2"/>
  <c r="U22" i="2"/>
  <c r="Y20" i="3"/>
  <c r="R25" i="2"/>
  <c r="W22" i="2"/>
  <c r="Y23" i="3"/>
  <c r="L22" i="2"/>
  <c r="N25" i="2"/>
  <c r="Y21" i="3"/>
  <c r="P35" i="3"/>
  <c r="Y12" i="3"/>
  <c r="Y32" i="3"/>
  <c r="Y34" i="3"/>
  <c r="Y16" i="3"/>
  <c r="Y25" i="3"/>
  <c r="Y28" i="3"/>
  <c r="Y22" i="3"/>
  <c r="Y10" i="3"/>
  <c r="Y27" i="3"/>
  <c r="N35" i="3"/>
  <c r="Y14" i="3"/>
  <c r="U35" i="3"/>
  <c r="Y13" i="3"/>
  <c r="R35" i="3"/>
  <c r="W35" i="3"/>
  <c r="Y5" i="3"/>
  <c r="Y17" i="3"/>
  <c r="L35" i="3"/>
  <c r="Y30" i="3"/>
  <c r="Y6" i="3"/>
  <c r="Y19" i="3"/>
  <c r="Y15" i="3"/>
  <c r="J35" i="3"/>
  <c r="Y24" i="3"/>
  <c r="Y18" i="3"/>
  <c r="Y33" i="3"/>
  <c r="Y26" i="3"/>
  <c r="Y15" i="2"/>
  <c r="Y6" i="2"/>
  <c r="Y14" i="2"/>
  <c r="Y12" i="2"/>
  <c r="Y11" i="2"/>
  <c r="Y25" i="2"/>
  <c r="Y19" i="2"/>
  <c r="Y29" i="2"/>
  <c r="Y13" i="2"/>
  <c r="Y33" i="2"/>
  <c r="Y32" i="2"/>
  <c r="Y31" i="2"/>
  <c r="Y30" i="2"/>
  <c r="Y28" i="2"/>
  <c r="Y27" i="2"/>
  <c r="Y26" i="2"/>
  <c r="Y24" i="2"/>
  <c r="Y22" i="2"/>
  <c r="Y21" i="2"/>
  <c r="Y20" i="2"/>
  <c r="Y17" i="2"/>
  <c r="Y18" i="2"/>
  <c r="Y16" i="2"/>
  <c r="Y8" i="2"/>
  <c r="Y7" i="2"/>
  <c r="G5" i="2" l="1"/>
  <c r="G34" i="2" l="1"/>
  <c r="U5" i="2"/>
  <c r="N5" i="2"/>
  <c r="J5" i="2"/>
  <c r="W5" i="2"/>
  <c r="Y5" i="2" s="1"/>
  <c r="P5" i="2"/>
  <c r="L5" i="2"/>
  <c r="R5" i="2"/>
  <c r="P23" i="2"/>
  <c r="W23" i="2"/>
  <c r="L23" i="2"/>
  <c r="N23" i="2"/>
  <c r="U23" i="2"/>
  <c r="J23" i="2"/>
  <c r="R23" i="2"/>
  <c r="P10" i="2"/>
  <c r="L10" i="2"/>
  <c r="J10" i="2"/>
  <c r="U10" i="2"/>
  <c r="R10" i="2"/>
  <c r="N10" i="2"/>
  <c r="W10" i="2"/>
  <c r="P9" i="2"/>
  <c r="L9" i="2"/>
  <c r="J9" i="2"/>
  <c r="W9" i="2"/>
  <c r="U9" i="2"/>
  <c r="N9" i="2"/>
  <c r="R9" i="2"/>
  <c r="J34" i="2" l="1"/>
  <c r="U34" i="2"/>
  <c r="N34" i="2"/>
  <c r="R34" i="2"/>
  <c r="P34" i="2"/>
  <c r="L34" i="2"/>
  <c r="W34" i="2"/>
  <c r="Y23" i="2"/>
  <c r="Y10" i="2"/>
  <c r="Y9" i="2"/>
</calcChain>
</file>

<file path=xl/sharedStrings.xml><?xml version="1.0" encoding="utf-8"?>
<sst xmlns="http://schemas.openxmlformats.org/spreadsheetml/2006/main" count="257" uniqueCount="99">
  <si>
    <t>Cout unitaire (HT)</t>
  </si>
  <si>
    <t>Description</t>
  </si>
  <si>
    <t>Etudes</t>
  </si>
  <si>
    <t>Forfait</t>
  </si>
  <si>
    <t>Travaux</t>
  </si>
  <si>
    <t>Travaux d'abaissement de l'ouvrage des Blavettières</t>
  </si>
  <si>
    <t>Abaissement avec aménagement du moulin de l'Olivet</t>
  </si>
  <si>
    <t>Travaux de mise en place d'une passe à anguille sur le déversoir du lac de Chemillé</t>
  </si>
  <si>
    <t>Travaux de restauration de continuité sur les 83 km de cours d'eau étudiés</t>
  </si>
  <si>
    <t>Renaturation avec remise à ciel ouvert de la confluence de la Pinottière</t>
  </si>
  <si>
    <t>Etude de la renaturation</t>
  </si>
  <si>
    <t>Travaux de renaturation</t>
  </si>
  <si>
    <t>Restauration du lit</t>
  </si>
  <si>
    <t>Engraissement en matériaux dans le lit des cours d'eau (hors Indrois amont)</t>
  </si>
  <si>
    <t>Engraissement en matériaux dans le lit + effondrement alterné de berges (Indrois amont)</t>
  </si>
  <si>
    <t>Aménagement bétail</t>
  </si>
  <si>
    <t>Aménagement abreuvoir</t>
  </si>
  <si>
    <t>Aménagement de passage à gué</t>
  </si>
  <si>
    <t>Espèces invasives</t>
  </si>
  <si>
    <t>Mise en place de clôtures</t>
  </si>
  <si>
    <t>Installation de clôtures</t>
  </si>
  <si>
    <t>Ripisylve</t>
  </si>
  <si>
    <t>Restauration de ripisylve</t>
  </si>
  <si>
    <t>Enveloppe pour intervention ponctuelle sur linéaire non étudié (intervention en cas de besoin avéré)</t>
  </si>
  <si>
    <t>Plantation de ripisylve</t>
  </si>
  <si>
    <t>Communication sensibilisation</t>
  </si>
  <si>
    <t>Stagiaire</t>
  </si>
  <si>
    <t>Animation complémentaire</t>
  </si>
  <si>
    <t>0,3 ETP</t>
  </si>
  <si>
    <t>Frais de fonctionnement associés au poste d'animation complémentaire</t>
  </si>
  <si>
    <t>Poste de TR</t>
  </si>
  <si>
    <t>Poste de technicien de rivière</t>
  </si>
  <si>
    <t>Frais de fonctionnement associés au poste de technicien de rivière</t>
  </si>
  <si>
    <t>Etude bilan</t>
  </si>
  <si>
    <t>Réalisation de l'étude bilan à la fin du contrat</t>
  </si>
  <si>
    <t>Indicateurs de suivi</t>
  </si>
  <si>
    <t>Indicateurs de suivi (hors volet agricole)</t>
  </si>
  <si>
    <t>Continuité écologique</t>
  </si>
  <si>
    <t>Travaux sur le lit</t>
  </si>
  <si>
    <t>Travaux sur les berges</t>
  </si>
  <si>
    <t>Actions transversales</t>
  </si>
  <si>
    <t>Unité</t>
  </si>
  <si>
    <t>Quantité</t>
  </si>
  <si>
    <t>Total subventions :</t>
  </si>
  <si>
    <t>Part Propriétaire</t>
  </si>
  <si>
    <t>%</t>
  </si>
  <si>
    <t>Euros</t>
  </si>
  <si>
    <t>Subvention AELB</t>
  </si>
  <si>
    <t>Subvention CG</t>
  </si>
  <si>
    <t>Subvention CR</t>
  </si>
  <si>
    <t>Subvention FD 37</t>
  </si>
  <si>
    <t>Part CCM et CCLD</t>
  </si>
  <si>
    <t>Nb de plans d'eau à étudier</t>
  </si>
  <si>
    <t>Nombre d'ouvrages</t>
  </si>
  <si>
    <t>Mètres linéaires</t>
  </si>
  <si>
    <t>Nbr d'abreuvoirs</t>
  </si>
  <si>
    <t>Nbr de passage à gué</t>
  </si>
  <si>
    <t>Mètres linéaires de berges</t>
  </si>
  <si>
    <t>Forfait annuel</t>
  </si>
  <si>
    <t>Un stage complet</t>
  </si>
  <si>
    <t>Nb d'étude bilan à faire</t>
  </si>
  <si>
    <t>Etudes de restauration de continuité sur 8  ouvrages de l'Indrois et de l'Olivet :
   - Moulin Mottage, 
   - Moulin de la Roche, 
   - Moulin des barres,
   - Ouvrage des Blavettières,
   - Moulin de la Rochette
   - Moulin de Bernecay
   - Moulin Saint Martin
   - Moulin de l'Olivet</t>
  </si>
  <si>
    <t>Enveloppe unique pour l'étude des 8 ouvrages</t>
  </si>
  <si>
    <t>Remarque chiffrage</t>
  </si>
  <si>
    <t>Remarques subventions</t>
  </si>
  <si>
    <t>Etude de la faisabilité d'intervention sur les plans d'eau fil d'eau</t>
  </si>
  <si>
    <t>Etude réalisée en régie par le technicien de rivière</t>
  </si>
  <si>
    <t>Travaux de suppression des ouvrages : 
   - Moulin Mottage
   - Moulin de la Roche, 
   - Moulin des Barres</t>
  </si>
  <si>
    <t>Forfait pour les travaux de suppression des tois ouvrages de l'ouvrage</t>
  </si>
  <si>
    <t>Travaux d'abaissement de l'ouvrage de Saint martin</t>
  </si>
  <si>
    <t>Travaux d'aménagement de l'ouvrage de Bernecay</t>
  </si>
  <si>
    <t>Travaux d'aménagement de l'ouvrage de la Rochette</t>
  </si>
  <si>
    <t>Cf. chiffrage du scénario 3</t>
  </si>
  <si>
    <t>Cf. chiffrage du scénario 2</t>
  </si>
  <si>
    <t>Aménagement d'une passe à anguille sur le grand déversoir</t>
  </si>
  <si>
    <t>Inclus l'engraissement nécesaire pour finaliser les travaux de suppression de l'étang de Beauregard sur l'Olivet(320 m)</t>
  </si>
  <si>
    <t>Traitement des espèces invasives végétales</t>
  </si>
  <si>
    <t>Forfait pour le traitement des invasives sur tout le contrat  (inclus le traitement de deux petits massifs de renouée, 1 petit massif de Jussie et le massif de Jussie des plans d'eau de la Follaine)</t>
  </si>
  <si>
    <t>Coût total
(Correspond au cout théorique (cout unitaire * quantité préconisées SCE))</t>
  </si>
  <si>
    <t>Total</t>
  </si>
  <si>
    <r>
      <t xml:space="preserve">Contrôle Xls 1
</t>
    </r>
    <r>
      <rPr>
        <b/>
        <sz val="11"/>
        <color rgb="FFFF0000"/>
        <rFont val="Calibri"/>
        <family val="2"/>
        <scheme val="minor"/>
      </rPr>
      <t>Ne pas toucher</t>
    </r>
  </si>
  <si>
    <r>
      <t xml:space="preserve">Contrôle Xls 2
</t>
    </r>
    <r>
      <rPr>
        <b/>
        <sz val="11"/>
        <color rgb="FFFF0000"/>
        <rFont val="Calibri"/>
        <family val="2"/>
        <scheme val="minor"/>
      </rPr>
      <t>Ne pas toucher</t>
    </r>
  </si>
  <si>
    <t>Remarques CCM
(dont consigne réduction quantités ou réévaluation des couts unitaires)</t>
  </si>
  <si>
    <t>Réduire les linéaires de travaux pour arriver autour de 170 000 euros</t>
  </si>
  <si>
    <t>Réduire les linéaires de travaux pour arriver autour de 275 000 euros</t>
  </si>
  <si>
    <t>Réduire les linéaires de travaux pour arriver autour de 10 000 euros</t>
  </si>
  <si>
    <t>Réduire cout unitaire</t>
  </si>
  <si>
    <t>Forfait pour les travaux d'abaissement de l'ouvrage. Cf. cahier des ouvrages scénario 3</t>
  </si>
  <si>
    <r>
      <t xml:space="preserve">Mètres linéaires </t>
    </r>
    <r>
      <rPr>
        <u/>
        <sz val="9"/>
        <rFont val="Calibri"/>
        <family val="2"/>
      </rPr>
      <t>de lit</t>
    </r>
  </si>
  <si>
    <t>Travaux d'arasement partiel de l'ouvrage des Blavettières</t>
  </si>
  <si>
    <t>Travaux connexes aux suppression des ouvrages</t>
  </si>
  <si>
    <t>Travaux de suppressions d'ouvrages hors Indrois et Olivet</t>
  </si>
  <si>
    <t>Ces taux de subvention ne sont valables que si les ouvrages retenus présentent une hauteur de chute &gt; 50 cm. Sil elle est &lt;, alors 50%AELB, 15 % CR, 15% CD</t>
  </si>
  <si>
    <t>Subvention Conseil départemental</t>
  </si>
  <si>
    <t>Chiffrage de stabilisation de la berge RD amont du moulin de la Roche sur les 130 m où le cours d'eau est le plus près de la route  (150 euro/m) et stabilisation + aménagements paysagers sur environ 2*80 m de berges en amont du moulin Mottage (environ 15 000 euros)</t>
  </si>
  <si>
    <t xml:space="preserve">Les frais de fonctionnement sont inclus dans le budget général de la CCM et ne sont donc pas pris en compte ici </t>
  </si>
  <si>
    <t>Forfait pour les travaux de suppression des trois ouvrages de l'ouvrage</t>
  </si>
  <si>
    <t>Il s'agit d'une enveloppe dédiée exclusivement à des opérations de suppressions d'ouvrages, et exclusivement sur des ouvrages dont l'existence légale a été démontrée (les ouvrages illégaux n'étant pas pris en charge). Cette enveloppe est dédiée à la suppression d'ouvrages parmi les plus impactants. Il pourra s'agir d'un ou plusieurs plans d'eau (parmi les 21 inventoriés) ou d'autres ouvrages obstacles à la continuité écologique sur les zones à enjeux parmi les 83 km de cours d'eau parcourus (trois petits ouvrages en aval de la Tourmente, deux petits seuils en aval du ruisseau de la Roche), L'existence légale de ces ouvrages devant être démontrée préalablement.</t>
  </si>
  <si>
    <t>Inclus l'engraissement nécessaire pour finaliser les travaux de suppression de l'étang de Beauregard sur l'Olivet(320 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</si>
</sst>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1" x14ac:knownFonts="1">
    <font>
      <sz val="11"/>
      <color theme="1"/>
      <name val="Calibri"/>
      <family val="2"/>
      <scheme val="minor"/>
    </font>
    <font>
      <sz val="11"/>
      <color theme="1"/>
      <name val="Calibri"/>
      <family val="2"/>
      <scheme val="minor"/>
    </font>
    <font>
      <sz val="11"/>
      <color theme="0"/>
      <name val="Calibri"/>
      <family val="2"/>
      <scheme val="minor"/>
    </font>
    <font>
      <sz val="9"/>
      <color rgb="FF000000"/>
      <name val="Calibri"/>
      <family val="2"/>
    </font>
    <font>
      <sz val="11"/>
      <name val="Calibri"/>
      <family val="2"/>
      <scheme val="minor"/>
    </font>
    <font>
      <sz val="9"/>
      <name val="Calibri"/>
      <family val="2"/>
    </font>
    <font>
      <sz val="9"/>
      <color theme="0"/>
      <name val="Calibri"/>
      <family val="2"/>
    </font>
    <font>
      <b/>
      <sz val="11"/>
      <color rgb="FFFF0000"/>
      <name val="Calibri"/>
      <family val="2"/>
      <scheme val="minor"/>
    </font>
    <font>
      <sz val="12"/>
      <name val="Calibri"/>
      <family val="2"/>
    </font>
    <font>
      <sz val="12"/>
      <name val="Calibri"/>
      <family val="2"/>
      <scheme val="minor"/>
    </font>
    <font>
      <u/>
      <sz val="9"/>
      <name val="Calibri"/>
      <family val="2"/>
    </font>
  </fonts>
  <fills count="19">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00B050"/>
        <bgColor indexed="64"/>
      </patternFill>
    </fill>
    <fill>
      <patternFill patternType="solid">
        <fgColor theme="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3" fillId="0" borderId="1" xfId="0" applyFont="1" applyFill="1" applyBorder="1" applyAlignment="1">
      <alignment horizontal="center" vertical="center" wrapText="1"/>
    </xf>
    <xf numFmtId="0" fontId="0" fillId="0" borderId="0" xfId="0" applyFill="1" applyAlignment="1">
      <alignment horizontal="center" vertical="center"/>
    </xf>
    <xf numFmtId="164" fontId="0" fillId="0" borderId="0" xfId="0" applyNumberFormat="1" applyFill="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NumberFormat="1" applyFont="1" applyFill="1" applyBorder="1" applyAlignment="1">
      <alignment horizontal="center" wrapText="1"/>
    </xf>
    <xf numFmtId="0" fontId="5"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wrapText="1"/>
    </xf>
    <xf numFmtId="0" fontId="5" fillId="6" borderId="1" xfId="0" applyNumberFormat="1" applyFont="1" applyFill="1" applyBorder="1" applyAlignment="1">
      <alignment horizontal="center" wrapText="1"/>
    </xf>
    <xf numFmtId="0" fontId="5" fillId="7"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wrapText="1"/>
    </xf>
    <xf numFmtId="0" fontId="5" fillId="4" borderId="1" xfId="1" applyNumberFormat="1" applyFont="1" applyFill="1" applyBorder="1" applyAlignment="1">
      <alignment horizontal="center" vertical="center" wrapText="1"/>
    </xf>
    <xf numFmtId="0" fontId="5" fillId="4" borderId="1" xfId="0" applyNumberFormat="1" applyFont="1" applyFill="1" applyBorder="1" applyAlignment="1">
      <alignment horizontal="center" wrapText="1"/>
    </xf>
    <xf numFmtId="0" fontId="6" fillId="8" borderId="1" xfId="0" applyNumberFormat="1" applyFont="1" applyFill="1" applyBorder="1" applyAlignment="1">
      <alignment horizontal="center" wrapText="1"/>
    </xf>
    <xf numFmtId="0" fontId="4" fillId="11" borderId="1" xfId="0" applyNumberFormat="1" applyFont="1" applyFill="1" applyBorder="1" applyAlignment="1">
      <alignment horizontal="center" wrapText="1"/>
    </xf>
    <xf numFmtId="0" fontId="5" fillId="11" borderId="1" xfId="0" applyNumberFormat="1" applyFont="1" applyFill="1" applyBorder="1" applyAlignment="1">
      <alignment horizontal="center" wrapText="1"/>
    </xf>
    <xf numFmtId="0" fontId="0" fillId="0" borderId="0" xfId="0" applyFill="1" applyAlignment="1">
      <alignment horizontal="center" vertical="center" wrapText="1"/>
    </xf>
    <xf numFmtId="0" fontId="2" fillId="8" borderId="1" xfId="0" applyNumberFormat="1" applyFont="1" applyFill="1" applyBorder="1" applyAlignment="1">
      <alignment horizontal="center" wrapText="1"/>
    </xf>
    <xf numFmtId="0" fontId="3" fillId="10"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9" fontId="0" fillId="3" borderId="1" xfId="0" applyNumberFormat="1" applyFill="1" applyBorder="1" applyAlignment="1">
      <alignment horizontal="center" vertical="center" wrapText="1"/>
    </xf>
    <xf numFmtId="9" fontId="0" fillId="3" borderId="2" xfId="0" applyNumberFormat="1" applyFill="1" applyBorder="1" applyAlignment="1">
      <alignment horizontal="center" vertical="center" wrapText="1"/>
    </xf>
    <xf numFmtId="0" fontId="2" fillId="14" borderId="6"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7" xfId="0" applyFill="1" applyBorder="1" applyAlignment="1">
      <alignment horizontal="center" vertical="center" wrapText="1"/>
    </xf>
    <xf numFmtId="0" fontId="2" fillId="14" borderId="9"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5" fillId="17" borderId="1" xfId="0" applyNumberFormat="1"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8" fillId="17" borderId="1" xfId="0" applyNumberFormat="1" applyFont="1" applyFill="1" applyBorder="1" applyAlignment="1">
      <alignment horizontal="center" vertical="center"/>
    </xf>
    <xf numFmtId="0" fontId="9" fillId="16" borderId="1" xfId="0" applyFont="1" applyFill="1" applyBorder="1" applyAlignment="1">
      <alignment horizontal="center" vertical="center" wrapText="1"/>
    </xf>
    <xf numFmtId="9" fontId="4" fillId="16" borderId="1" xfId="0" applyNumberFormat="1" applyFont="1" applyFill="1" applyBorder="1" applyAlignment="1">
      <alignment horizontal="center" vertical="center" wrapText="1"/>
    </xf>
    <xf numFmtId="0" fontId="5" fillId="17" borderId="1" xfId="0" applyNumberFormat="1" applyFont="1" applyFill="1" applyBorder="1" applyAlignment="1">
      <alignment horizontal="center" vertical="center"/>
    </xf>
    <xf numFmtId="0" fontId="5" fillId="17" borderId="2" xfId="0" applyNumberFormat="1" applyFont="1" applyFill="1" applyBorder="1" applyAlignment="1">
      <alignment horizontal="center" vertical="center"/>
    </xf>
    <xf numFmtId="0" fontId="4" fillId="17"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8" fillId="17" borderId="2" xfId="0" applyNumberFormat="1" applyFont="1" applyFill="1" applyBorder="1" applyAlignment="1">
      <alignment horizontal="center" vertical="center"/>
    </xf>
    <xf numFmtId="0" fontId="9" fillId="16" borderId="2" xfId="0" applyFont="1" applyFill="1" applyBorder="1" applyAlignment="1">
      <alignment horizontal="center" vertical="center" wrapText="1"/>
    </xf>
    <xf numFmtId="9" fontId="4" fillId="16" borderId="2" xfId="0" applyNumberFormat="1"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2" fillId="14" borderId="5" xfId="0" applyFont="1" applyFill="1" applyBorder="1" applyAlignment="1">
      <alignment horizontal="right" vertical="center"/>
    </xf>
    <xf numFmtId="0" fontId="2" fillId="14" borderId="6" xfId="0" applyFont="1" applyFill="1" applyBorder="1" applyAlignment="1">
      <alignment horizontal="right" vertical="center"/>
    </xf>
    <xf numFmtId="0" fontId="6" fillId="9"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12" borderId="10" xfId="0" applyFill="1" applyBorder="1" applyAlignment="1">
      <alignment horizontal="center" vertical="center" wrapText="1"/>
    </xf>
    <xf numFmtId="0" fontId="0" fillId="12" borderId="11" xfId="0" applyFill="1" applyBorder="1" applyAlignment="1">
      <alignment horizontal="center" vertical="center"/>
    </xf>
    <xf numFmtId="0" fontId="6" fillId="8" borderId="1"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4" fillId="11"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6" fillId="9" borderId="1" xfId="0" applyNumberFormat="1" applyFont="1" applyFill="1" applyBorder="1" applyAlignment="1">
      <alignment horizontal="center" vertical="center"/>
    </xf>
  </cellXfs>
  <cellStyles count="2">
    <cellStyle name="Milliers" xfId="1" builtinId="3"/>
    <cellStyle name="Normal" xfId="0" builtinId="0"/>
  </cellStyles>
  <dxfs count="4">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4"/>
  <sheetViews>
    <sheetView topLeftCell="A4" zoomScale="70" zoomScaleNormal="70" workbookViewId="0">
      <selection activeCell="E36" sqref="E36"/>
    </sheetView>
  </sheetViews>
  <sheetFormatPr baseColWidth="10" defaultRowHeight="15" x14ac:dyDescent="0.25"/>
  <cols>
    <col min="1" max="1" width="18.5703125" style="2" bestFit="1" customWidth="1"/>
    <col min="2" max="2" width="29" style="2" customWidth="1"/>
    <col min="3" max="3" width="53.42578125" style="2" customWidth="1"/>
    <col min="4" max="4" width="21.28515625" style="2" bestFit="1" customWidth="1"/>
    <col min="5" max="5" width="28.140625" style="2" customWidth="1"/>
    <col min="6" max="6" width="7.85546875" style="17" bestFit="1" customWidth="1"/>
    <col min="7" max="7" width="29.140625" style="17" customWidth="1"/>
    <col min="8" max="8" width="40.7109375" style="17" customWidth="1"/>
    <col min="9" max="9" width="7.85546875" style="17" customWidth="1"/>
    <col min="10" max="10" width="8.7109375" style="17" bestFit="1" customWidth="1"/>
    <col min="11" max="11" width="7.85546875" style="17" customWidth="1"/>
    <col min="12" max="12" width="10.140625" style="17" bestFit="1" customWidth="1"/>
    <col min="13" max="13" width="7.85546875" style="17" customWidth="1"/>
    <col min="14" max="14" width="10.5703125" style="17" bestFit="1" customWidth="1"/>
    <col min="15" max="17" width="7.85546875" style="17" customWidth="1"/>
    <col min="18" max="18" width="11.42578125" style="17" bestFit="1" customWidth="1"/>
    <col min="19" max="19" width="21.42578125" style="17" customWidth="1"/>
    <col min="20" max="22" width="7.85546875" style="17" customWidth="1"/>
    <col min="23" max="23" width="9.28515625" style="17" bestFit="1" customWidth="1"/>
    <col min="24" max="24" width="19.85546875" style="17" customWidth="1"/>
    <col min="25" max="25" width="19.5703125" style="17" bestFit="1" customWidth="1"/>
    <col min="26" max="26" width="72.28515625" style="2" customWidth="1"/>
    <col min="27" max="16384" width="11.42578125" style="2"/>
  </cols>
  <sheetData>
    <row r="2" spans="1:26" ht="15.75" thickBot="1" x14ac:dyDescent="0.3"/>
    <row r="3" spans="1:26" ht="24.75" customHeight="1" x14ac:dyDescent="0.25">
      <c r="C3" s="69" t="s">
        <v>1</v>
      </c>
      <c r="D3" s="52" t="s">
        <v>41</v>
      </c>
      <c r="E3" s="69" t="s">
        <v>0</v>
      </c>
      <c r="F3" s="52" t="s">
        <v>42</v>
      </c>
      <c r="G3" s="52" t="s">
        <v>78</v>
      </c>
      <c r="H3" s="52" t="s">
        <v>63</v>
      </c>
      <c r="I3" s="59" t="s">
        <v>47</v>
      </c>
      <c r="J3" s="59"/>
      <c r="K3" s="60" t="s">
        <v>48</v>
      </c>
      <c r="L3" s="60"/>
      <c r="M3" s="61" t="s">
        <v>49</v>
      </c>
      <c r="N3" s="61"/>
      <c r="O3" s="62" t="s">
        <v>50</v>
      </c>
      <c r="P3" s="62"/>
      <c r="Q3" s="56" t="s">
        <v>43</v>
      </c>
      <c r="R3" s="56"/>
      <c r="S3" s="52" t="s">
        <v>64</v>
      </c>
      <c r="T3" s="57" t="s">
        <v>44</v>
      </c>
      <c r="U3" s="57"/>
      <c r="V3" s="58" t="s">
        <v>51</v>
      </c>
      <c r="W3" s="58"/>
      <c r="X3" s="63" t="s">
        <v>80</v>
      </c>
      <c r="Y3" s="65" t="s">
        <v>81</v>
      </c>
      <c r="Z3" s="54" t="s">
        <v>82</v>
      </c>
    </row>
    <row r="4" spans="1:26" x14ac:dyDescent="0.25">
      <c r="A4" s="3"/>
      <c r="C4" s="69"/>
      <c r="D4" s="52"/>
      <c r="E4" s="69"/>
      <c r="F4" s="52"/>
      <c r="G4" s="52"/>
      <c r="H4" s="52"/>
      <c r="I4" s="6" t="s">
        <v>45</v>
      </c>
      <c r="J4" s="6" t="s">
        <v>46</v>
      </c>
      <c r="K4" s="7" t="s">
        <v>45</v>
      </c>
      <c r="L4" s="8" t="s">
        <v>46</v>
      </c>
      <c r="M4" s="10" t="s">
        <v>45</v>
      </c>
      <c r="N4" s="11" t="s">
        <v>46</v>
      </c>
      <c r="O4" s="12" t="s">
        <v>45</v>
      </c>
      <c r="P4" s="13" t="s">
        <v>46</v>
      </c>
      <c r="Q4" s="18" t="s">
        <v>45</v>
      </c>
      <c r="R4" s="14" t="s">
        <v>46</v>
      </c>
      <c r="S4" s="52"/>
      <c r="T4" s="9" t="s">
        <v>45</v>
      </c>
      <c r="U4" s="9" t="s">
        <v>46</v>
      </c>
      <c r="V4" s="15" t="s">
        <v>45</v>
      </c>
      <c r="W4" s="16" t="s">
        <v>46</v>
      </c>
      <c r="X4" s="64"/>
      <c r="Y4" s="66"/>
      <c r="Z4" s="55"/>
    </row>
    <row r="5" spans="1:26" ht="129" customHeight="1" x14ac:dyDescent="0.25">
      <c r="A5" s="53" t="s">
        <v>37</v>
      </c>
      <c r="B5" s="53" t="s">
        <v>2</v>
      </c>
      <c r="C5" s="21" t="s">
        <v>61</v>
      </c>
      <c r="D5" s="5" t="s">
        <v>3</v>
      </c>
      <c r="E5" s="31">
        <v>35000</v>
      </c>
      <c r="F5" s="32">
        <v>1</v>
      </c>
      <c r="G5" s="33">
        <f>F5*E5</f>
        <v>35000</v>
      </c>
      <c r="H5" s="34" t="s">
        <v>62</v>
      </c>
      <c r="I5" s="35">
        <v>0.7</v>
      </c>
      <c r="J5" s="36">
        <f>I5*$G5</f>
        <v>24500</v>
      </c>
      <c r="K5" s="35">
        <v>0.05</v>
      </c>
      <c r="L5" s="36">
        <f>K5*$G5</f>
        <v>1750</v>
      </c>
      <c r="M5" s="35">
        <v>0.05</v>
      </c>
      <c r="N5" s="36">
        <f>M5*$G5</f>
        <v>1750</v>
      </c>
      <c r="O5" s="35">
        <v>0</v>
      </c>
      <c r="P5" s="36">
        <f>O5*$G5</f>
        <v>0</v>
      </c>
      <c r="Q5" s="37">
        <f>O5+M5+K5+I5</f>
        <v>0.79999999999999993</v>
      </c>
      <c r="R5" s="33">
        <f>Q5*$G5</f>
        <v>27999.999999999996</v>
      </c>
      <c r="S5" s="34"/>
      <c r="T5" s="35">
        <v>0</v>
      </c>
      <c r="U5" s="36">
        <f>T5*$G5</f>
        <v>0</v>
      </c>
      <c r="V5" s="35">
        <v>0.2</v>
      </c>
      <c r="W5" s="36">
        <f>V5*$G5</f>
        <v>7000</v>
      </c>
      <c r="X5" s="22">
        <f>V5+T5+O5+M5+K5+I5</f>
        <v>1</v>
      </c>
      <c r="Y5" s="26">
        <f>W5+U5+P5+N5+L5+J5-G5</f>
        <v>0</v>
      </c>
      <c r="Z5" s="29"/>
    </row>
    <row r="6" spans="1:26" ht="30" x14ac:dyDescent="0.25">
      <c r="A6" s="53"/>
      <c r="B6" s="53"/>
      <c r="C6" s="20" t="s">
        <v>65</v>
      </c>
      <c r="D6" s="5" t="s">
        <v>52</v>
      </c>
      <c r="E6" s="38">
        <v>0</v>
      </c>
      <c r="F6" s="32">
        <v>21</v>
      </c>
      <c r="G6" s="33">
        <f t="shared" ref="G6:G33" si="0">F6*E6</f>
        <v>0</v>
      </c>
      <c r="H6" s="34" t="s">
        <v>66</v>
      </c>
      <c r="I6" s="35">
        <v>0</v>
      </c>
      <c r="J6" s="36">
        <f t="shared" ref="J6:L33" si="1">I6*$G6</f>
        <v>0</v>
      </c>
      <c r="K6" s="35">
        <v>0</v>
      </c>
      <c r="L6" s="36">
        <f t="shared" si="1"/>
        <v>0</v>
      </c>
      <c r="M6" s="35">
        <v>0</v>
      </c>
      <c r="N6" s="36">
        <f t="shared" ref="N6" si="2">M6*$G6</f>
        <v>0</v>
      </c>
      <c r="O6" s="35">
        <v>0</v>
      </c>
      <c r="P6" s="36">
        <f t="shared" ref="P6" si="3">O6*$G6</f>
        <v>0</v>
      </c>
      <c r="Q6" s="37">
        <f t="shared" ref="Q6:Q33" si="4">O6+M6+K6+I6</f>
        <v>0</v>
      </c>
      <c r="R6" s="33">
        <f t="shared" ref="R6:R33" si="5">Q6*$G6</f>
        <v>0</v>
      </c>
      <c r="S6" s="34"/>
      <c r="T6" s="35">
        <v>0</v>
      </c>
      <c r="U6" s="36">
        <f t="shared" ref="U6:U33" si="6">T6*$G6</f>
        <v>0</v>
      </c>
      <c r="V6" s="35">
        <v>1</v>
      </c>
      <c r="W6" s="36">
        <f t="shared" ref="W6:W33" si="7">V6*$G6</f>
        <v>0</v>
      </c>
      <c r="X6" s="22">
        <f t="shared" ref="X6:X33" si="8">V6+T6+O6+M6+K6+I6</f>
        <v>1</v>
      </c>
      <c r="Y6" s="26">
        <f t="shared" ref="Y6:Y33" si="9">W6+U6+P6+N6+L6+J6-G6</f>
        <v>0</v>
      </c>
      <c r="Z6" s="29"/>
    </row>
    <row r="7" spans="1:26" ht="48" customHeight="1" x14ac:dyDescent="0.25">
      <c r="A7" s="53"/>
      <c r="B7" s="53" t="s">
        <v>4</v>
      </c>
      <c r="C7" s="19" t="s">
        <v>5</v>
      </c>
      <c r="D7" s="5" t="s">
        <v>3</v>
      </c>
      <c r="E7" s="38">
        <v>18000</v>
      </c>
      <c r="F7" s="32">
        <v>1</v>
      </c>
      <c r="G7" s="33">
        <f t="shared" si="0"/>
        <v>18000</v>
      </c>
      <c r="H7" s="34" t="s">
        <v>87</v>
      </c>
      <c r="I7" s="35">
        <v>0.5</v>
      </c>
      <c r="J7" s="36">
        <f t="shared" si="1"/>
        <v>9000</v>
      </c>
      <c r="K7" s="35">
        <v>0.15</v>
      </c>
      <c r="L7" s="36">
        <f t="shared" si="1"/>
        <v>2700</v>
      </c>
      <c r="M7" s="35">
        <v>0.15</v>
      </c>
      <c r="N7" s="36">
        <f t="shared" ref="N7" si="10">M7*$G7</f>
        <v>2700</v>
      </c>
      <c r="O7" s="35">
        <v>0</v>
      </c>
      <c r="P7" s="36">
        <f t="shared" ref="P7" si="11">O7*$G7</f>
        <v>0</v>
      </c>
      <c r="Q7" s="37">
        <f t="shared" si="4"/>
        <v>0.8</v>
      </c>
      <c r="R7" s="33">
        <f t="shared" si="5"/>
        <v>14400</v>
      </c>
      <c r="S7" s="34"/>
      <c r="T7" s="35">
        <v>0.2</v>
      </c>
      <c r="U7" s="36">
        <f t="shared" si="6"/>
        <v>3600</v>
      </c>
      <c r="V7" s="35">
        <v>0</v>
      </c>
      <c r="W7" s="36">
        <f t="shared" si="7"/>
        <v>0</v>
      </c>
      <c r="X7" s="22">
        <f t="shared" si="8"/>
        <v>1</v>
      </c>
      <c r="Y7" s="26">
        <f t="shared" si="9"/>
        <v>0</v>
      </c>
      <c r="Z7" s="29"/>
    </row>
    <row r="8" spans="1:26" ht="48" x14ac:dyDescent="0.25">
      <c r="A8" s="53"/>
      <c r="B8" s="53"/>
      <c r="C8" s="19" t="s">
        <v>67</v>
      </c>
      <c r="D8" s="5" t="s">
        <v>3</v>
      </c>
      <c r="E8" s="38">
        <v>60000</v>
      </c>
      <c r="F8" s="32">
        <v>1</v>
      </c>
      <c r="G8" s="33">
        <f t="shared" si="0"/>
        <v>60000</v>
      </c>
      <c r="H8" s="34" t="s">
        <v>68</v>
      </c>
      <c r="I8" s="35">
        <v>0.7</v>
      </c>
      <c r="J8" s="36">
        <f t="shared" si="1"/>
        <v>42000</v>
      </c>
      <c r="K8" s="35">
        <v>0</v>
      </c>
      <c r="L8" s="36">
        <f t="shared" si="1"/>
        <v>0</v>
      </c>
      <c r="M8" s="35">
        <v>0.3</v>
      </c>
      <c r="N8" s="36">
        <f t="shared" ref="N8" si="12">M8*$G8</f>
        <v>18000</v>
      </c>
      <c r="O8" s="35">
        <v>0</v>
      </c>
      <c r="P8" s="36">
        <f t="shared" ref="P8" si="13">O8*$G8</f>
        <v>0</v>
      </c>
      <c r="Q8" s="37">
        <f t="shared" si="4"/>
        <v>1</v>
      </c>
      <c r="R8" s="33">
        <f t="shared" si="5"/>
        <v>60000</v>
      </c>
      <c r="S8" s="34"/>
      <c r="T8" s="35">
        <v>0</v>
      </c>
      <c r="U8" s="36">
        <f t="shared" si="6"/>
        <v>0</v>
      </c>
      <c r="V8" s="35">
        <v>0</v>
      </c>
      <c r="W8" s="36">
        <f t="shared" si="7"/>
        <v>0</v>
      </c>
      <c r="X8" s="22">
        <f t="shared" si="8"/>
        <v>1</v>
      </c>
      <c r="Y8" s="26">
        <f t="shared" si="9"/>
        <v>0</v>
      </c>
      <c r="Z8" s="29"/>
    </row>
    <row r="9" spans="1:26" ht="30.75" customHeight="1" x14ac:dyDescent="0.25">
      <c r="A9" s="53"/>
      <c r="B9" s="53"/>
      <c r="C9" s="19" t="s">
        <v>69</v>
      </c>
      <c r="D9" s="5" t="s">
        <v>3</v>
      </c>
      <c r="E9" s="38">
        <v>5000</v>
      </c>
      <c r="F9" s="32">
        <v>1</v>
      </c>
      <c r="G9" s="33">
        <f t="shared" si="0"/>
        <v>5000</v>
      </c>
      <c r="H9" s="34" t="s">
        <v>73</v>
      </c>
      <c r="I9" s="35">
        <v>0.5</v>
      </c>
      <c r="J9" s="36">
        <f t="shared" si="1"/>
        <v>2500</v>
      </c>
      <c r="K9" s="35">
        <v>0.15</v>
      </c>
      <c r="L9" s="36">
        <f t="shared" si="1"/>
        <v>750</v>
      </c>
      <c r="M9" s="35">
        <v>0.15</v>
      </c>
      <c r="N9" s="36">
        <f t="shared" ref="N9" si="14">M9*$G9</f>
        <v>750</v>
      </c>
      <c r="O9" s="35">
        <v>0</v>
      </c>
      <c r="P9" s="36">
        <f t="shared" ref="P9" si="15">O9*$G9</f>
        <v>0</v>
      </c>
      <c r="Q9" s="37">
        <f t="shared" si="4"/>
        <v>0.8</v>
      </c>
      <c r="R9" s="33">
        <f t="shared" si="5"/>
        <v>4000</v>
      </c>
      <c r="S9" s="34"/>
      <c r="T9" s="35">
        <v>0.2</v>
      </c>
      <c r="U9" s="36">
        <f t="shared" si="6"/>
        <v>1000</v>
      </c>
      <c r="V9" s="35">
        <v>0</v>
      </c>
      <c r="W9" s="36">
        <f t="shared" si="7"/>
        <v>0</v>
      </c>
      <c r="X9" s="22">
        <f t="shared" si="8"/>
        <v>1</v>
      </c>
      <c r="Y9" s="26">
        <f t="shared" si="9"/>
        <v>0</v>
      </c>
      <c r="Z9" s="29"/>
    </row>
    <row r="10" spans="1:26" ht="15.75" x14ac:dyDescent="0.25">
      <c r="A10" s="53"/>
      <c r="B10" s="53"/>
      <c r="C10" s="19" t="s">
        <v>6</v>
      </c>
      <c r="D10" s="5" t="s">
        <v>3</v>
      </c>
      <c r="E10" s="38">
        <v>15000</v>
      </c>
      <c r="F10" s="32">
        <v>1</v>
      </c>
      <c r="G10" s="33">
        <f t="shared" si="0"/>
        <v>15000</v>
      </c>
      <c r="H10" s="34" t="s">
        <v>73</v>
      </c>
      <c r="I10" s="35">
        <v>0.5</v>
      </c>
      <c r="J10" s="36">
        <f t="shared" si="1"/>
        <v>7500</v>
      </c>
      <c r="K10" s="35">
        <v>0.15</v>
      </c>
      <c r="L10" s="36">
        <f t="shared" si="1"/>
        <v>2250</v>
      </c>
      <c r="M10" s="35">
        <v>0.15</v>
      </c>
      <c r="N10" s="36">
        <f t="shared" ref="N10" si="16">M10*$G10</f>
        <v>2250</v>
      </c>
      <c r="O10" s="35">
        <v>0</v>
      </c>
      <c r="P10" s="36">
        <f t="shared" ref="P10" si="17">O10*$G10</f>
        <v>0</v>
      </c>
      <c r="Q10" s="37">
        <f t="shared" si="4"/>
        <v>0.8</v>
      </c>
      <c r="R10" s="33">
        <f t="shared" si="5"/>
        <v>12000</v>
      </c>
      <c r="S10" s="34"/>
      <c r="T10" s="35">
        <v>0.2</v>
      </c>
      <c r="U10" s="36">
        <f t="shared" si="6"/>
        <v>3000</v>
      </c>
      <c r="V10" s="35">
        <v>0</v>
      </c>
      <c r="W10" s="36">
        <f t="shared" si="7"/>
        <v>0</v>
      </c>
      <c r="X10" s="22">
        <f t="shared" si="8"/>
        <v>1</v>
      </c>
      <c r="Y10" s="26">
        <f t="shared" si="9"/>
        <v>0</v>
      </c>
      <c r="Z10" s="29"/>
    </row>
    <row r="11" spans="1:26" ht="15.75" x14ac:dyDescent="0.25">
      <c r="A11" s="53"/>
      <c r="B11" s="53"/>
      <c r="C11" s="19" t="s">
        <v>71</v>
      </c>
      <c r="D11" s="5" t="s">
        <v>3</v>
      </c>
      <c r="E11" s="38">
        <v>19000</v>
      </c>
      <c r="F11" s="32">
        <v>1</v>
      </c>
      <c r="G11" s="33">
        <f t="shared" si="0"/>
        <v>19000</v>
      </c>
      <c r="H11" s="34" t="s">
        <v>73</v>
      </c>
      <c r="I11" s="35">
        <v>0</v>
      </c>
      <c r="J11" s="36">
        <f t="shared" si="1"/>
        <v>0</v>
      </c>
      <c r="K11" s="35">
        <v>0</v>
      </c>
      <c r="L11" s="36">
        <f t="shared" si="1"/>
        <v>0</v>
      </c>
      <c r="M11" s="35">
        <v>0</v>
      </c>
      <c r="N11" s="36">
        <f t="shared" ref="N11" si="18">M11*$G11</f>
        <v>0</v>
      </c>
      <c r="O11" s="35">
        <v>0</v>
      </c>
      <c r="P11" s="36">
        <f t="shared" ref="P11" si="19">O11*$G11</f>
        <v>0</v>
      </c>
      <c r="Q11" s="37">
        <f t="shared" si="4"/>
        <v>0</v>
      </c>
      <c r="R11" s="33">
        <f t="shared" si="5"/>
        <v>0</v>
      </c>
      <c r="S11" s="34"/>
      <c r="T11" s="35">
        <v>0</v>
      </c>
      <c r="U11" s="36">
        <f t="shared" si="6"/>
        <v>0</v>
      </c>
      <c r="V11" s="35">
        <v>0</v>
      </c>
      <c r="W11" s="36">
        <f t="shared" si="7"/>
        <v>0</v>
      </c>
      <c r="X11" s="22">
        <f t="shared" si="8"/>
        <v>0</v>
      </c>
      <c r="Y11" s="26">
        <f t="shared" si="9"/>
        <v>-19000</v>
      </c>
      <c r="Z11" s="29"/>
    </row>
    <row r="12" spans="1:26" ht="15.75" x14ac:dyDescent="0.25">
      <c r="A12" s="53"/>
      <c r="B12" s="53"/>
      <c r="C12" s="19" t="s">
        <v>70</v>
      </c>
      <c r="D12" s="5" t="s">
        <v>3</v>
      </c>
      <c r="E12" s="38">
        <v>18000</v>
      </c>
      <c r="F12" s="32">
        <v>1</v>
      </c>
      <c r="G12" s="33">
        <f t="shared" si="0"/>
        <v>18000</v>
      </c>
      <c r="H12" s="34" t="s">
        <v>72</v>
      </c>
      <c r="I12" s="35">
        <v>0</v>
      </c>
      <c r="J12" s="36">
        <f t="shared" si="1"/>
        <v>0</v>
      </c>
      <c r="K12" s="35">
        <v>0</v>
      </c>
      <c r="L12" s="36">
        <f t="shared" si="1"/>
        <v>0</v>
      </c>
      <c r="M12" s="35">
        <v>0</v>
      </c>
      <c r="N12" s="36">
        <f t="shared" ref="N12" si="20">M12*$G12</f>
        <v>0</v>
      </c>
      <c r="O12" s="35">
        <v>0</v>
      </c>
      <c r="P12" s="36">
        <f t="shared" ref="P12" si="21">O12*$G12</f>
        <v>0</v>
      </c>
      <c r="Q12" s="37">
        <f t="shared" si="4"/>
        <v>0</v>
      </c>
      <c r="R12" s="33">
        <f t="shared" si="5"/>
        <v>0</v>
      </c>
      <c r="S12" s="34"/>
      <c r="T12" s="35">
        <v>0</v>
      </c>
      <c r="U12" s="36">
        <f t="shared" si="6"/>
        <v>0</v>
      </c>
      <c r="V12" s="35">
        <v>0</v>
      </c>
      <c r="W12" s="36">
        <f t="shared" si="7"/>
        <v>0</v>
      </c>
      <c r="X12" s="22">
        <f t="shared" si="8"/>
        <v>0</v>
      </c>
      <c r="Y12" s="26">
        <f t="shared" si="9"/>
        <v>-18000</v>
      </c>
      <c r="Z12" s="29"/>
    </row>
    <row r="13" spans="1:26" ht="30" x14ac:dyDescent="0.25">
      <c r="A13" s="53"/>
      <c r="B13" s="53"/>
      <c r="C13" s="19" t="s">
        <v>7</v>
      </c>
      <c r="D13" s="5" t="s">
        <v>3</v>
      </c>
      <c r="E13" s="38">
        <v>5000</v>
      </c>
      <c r="F13" s="32">
        <v>1</v>
      </c>
      <c r="G13" s="33">
        <f t="shared" si="0"/>
        <v>5000</v>
      </c>
      <c r="H13" s="34" t="s">
        <v>74</v>
      </c>
      <c r="I13" s="35">
        <v>0.8</v>
      </c>
      <c r="J13" s="36">
        <f t="shared" si="1"/>
        <v>4000</v>
      </c>
      <c r="K13" s="35">
        <v>0</v>
      </c>
      <c r="L13" s="36">
        <f t="shared" si="1"/>
        <v>0</v>
      </c>
      <c r="M13" s="35">
        <v>0</v>
      </c>
      <c r="N13" s="36">
        <f t="shared" ref="N13" si="22">M13*$G13</f>
        <v>0</v>
      </c>
      <c r="O13" s="35">
        <v>0</v>
      </c>
      <c r="P13" s="36">
        <f t="shared" ref="P13" si="23">O13*$G13</f>
        <v>0</v>
      </c>
      <c r="Q13" s="37">
        <f t="shared" si="4"/>
        <v>0.8</v>
      </c>
      <c r="R13" s="33">
        <f t="shared" si="5"/>
        <v>4000</v>
      </c>
      <c r="S13" s="34"/>
      <c r="T13" s="35">
        <v>0.2</v>
      </c>
      <c r="U13" s="36">
        <f t="shared" si="6"/>
        <v>1000</v>
      </c>
      <c r="V13" s="35">
        <v>0</v>
      </c>
      <c r="W13" s="36">
        <f t="shared" si="7"/>
        <v>0</v>
      </c>
      <c r="X13" s="22">
        <f t="shared" si="8"/>
        <v>1</v>
      </c>
      <c r="Y13" s="26">
        <f t="shared" si="9"/>
        <v>0</v>
      </c>
      <c r="Z13" s="29"/>
    </row>
    <row r="14" spans="1:26" ht="24" x14ac:dyDescent="0.25">
      <c r="A14" s="53"/>
      <c r="B14" s="53"/>
      <c r="C14" s="19" t="s">
        <v>8</v>
      </c>
      <c r="D14" s="5" t="s">
        <v>53</v>
      </c>
      <c r="E14" s="31">
        <v>0</v>
      </c>
      <c r="F14" s="32">
        <v>0</v>
      </c>
      <c r="G14" s="33">
        <f t="shared" si="0"/>
        <v>0</v>
      </c>
      <c r="H14" s="34"/>
      <c r="I14" s="35">
        <v>0</v>
      </c>
      <c r="J14" s="36">
        <f t="shared" si="1"/>
        <v>0</v>
      </c>
      <c r="K14" s="35">
        <v>0</v>
      </c>
      <c r="L14" s="36">
        <f t="shared" si="1"/>
        <v>0</v>
      </c>
      <c r="M14" s="35">
        <v>0</v>
      </c>
      <c r="N14" s="36">
        <f t="shared" ref="N14" si="24">M14*$G14</f>
        <v>0</v>
      </c>
      <c r="O14" s="35">
        <v>0</v>
      </c>
      <c r="P14" s="36">
        <f t="shared" ref="P14" si="25">O14*$G14</f>
        <v>0</v>
      </c>
      <c r="Q14" s="37">
        <f t="shared" si="4"/>
        <v>0</v>
      </c>
      <c r="R14" s="33">
        <f t="shared" si="5"/>
        <v>0</v>
      </c>
      <c r="S14" s="34"/>
      <c r="T14" s="35">
        <v>0</v>
      </c>
      <c r="U14" s="36">
        <f t="shared" si="6"/>
        <v>0</v>
      </c>
      <c r="V14" s="35">
        <v>0</v>
      </c>
      <c r="W14" s="36">
        <f t="shared" si="7"/>
        <v>0</v>
      </c>
      <c r="X14" s="22">
        <f t="shared" si="8"/>
        <v>0</v>
      </c>
      <c r="Y14" s="26">
        <f t="shared" si="9"/>
        <v>0</v>
      </c>
      <c r="Z14" s="29"/>
    </row>
    <row r="15" spans="1:26" ht="31.5" customHeight="1" x14ac:dyDescent="0.25">
      <c r="A15" s="53" t="s">
        <v>38</v>
      </c>
      <c r="B15" s="53" t="s">
        <v>9</v>
      </c>
      <c r="C15" s="20" t="s">
        <v>10</v>
      </c>
      <c r="D15" s="5" t="s">
        <v>3</v>
      </c>
      <c r="E15" s="38">
        <v>0</v>
      </c>
      <c r="F15" s="32">
        <v>1</v>
      </c>
      <c r="G15" s="33">
        <f t="shared" si="0"/>
        <v>0</v>
      </c>
      <c r="H15" s="34" t="s">
        <v>66</v>
      </c>
      <c r="I15" s="35">
        <v>0</v>
      </c>
      <c r="J15" s="36">
        <f t="shared" si="1"/>
        <v>0</v>
      </c>
      <c r="K15" s="35">
        <v>0</v>
      </c>
      <c r="L15" s="36">
        <f t="shared" si="1"/>
        <v>0</v>
      </c>
      <c r="M15" s="35">
        <v>0</v>
      </c>
      <c r="N15" s="36">
        <f t="shared" ref="N15" si="26">M15*$G15</f>
        <v>0</v>
      </c>
      <c r="O15" s="35">
        <v>0</v>
      </c>
      <c r="P15" s="36">
        <f t="shared" ref="P15" si="27">O15*$G15</f>
        <v>0</v>
      </c>
      <c r="Q15" s="37">
        <f t="shared" si="4"/>
        <v>0</v>
      </c>
      <c r="R15" s="33">
        <f t="shared" si="5"/>
        <v>0</v>
      </c>
      <c r="S15" s="34"/>
      <c r="T15" s="35">
        <v>0</v>
      </c>
      <c r="U15" s="36">
        <f t="shared" si="6"/>
        <v>0</v>
      </c>
      <c r="V15" s="35">
        <v>1</v>
      </c>
      <c r="W15" s="36">
        <v>0</v>
      </c>
      <c r="X15" s="22">
        <f t="shared" si="8"/>
        <v>1</v>
      </c>
      <c r="Y15" s="26">
        <f t="shared" si="9"/>
        <v>0</v>
      </c>
      <c r="Z15" s="29"/>
    </row>
    <row r="16" spans="1:26" ht="31.5" customHeight="1" x14ac:dyDescent="0.25">
      <c r="A16" s="53"/>
      <c r="B16" s="53"/>
      <c r="C16" s="19" t="s">
        <v>11</v>
      </c>
      <c r="D16" s="5" t="s">
        <v>54</v>
      </c>
      <c r="E16" s="38">
        <v>250</v>
      </c>
      <c r="F16" s="32">
        <v>150</v>
      </c>
      <c r="G16" s="33">
        <f t="shared" si="0"/>
        <v>37500</v>
      </c>
      <c r="H16" s="34"/>
      <c r="I16" s="35">
        <v>0.5</v>
      </c>
      <c r="J16" s="36">
        <f t="shared" si="1"/>
        <v>18750</v>
      </c>
      <c r="K16" s="35">
        <v>0.15</v>
      </c>
      <c r="L16" s="36">
        <f t="shared" si="1"/>
        <v>5625</v>
      </c>
      <c r="M16" s="35">
        <v>0.15</v>
      </c>
      <c r="N16" s="36">
        <f t="shared" ref="N16" si="28">M16*$G16</f>
        <v>5625</v>
      </c>
      <c r="O16" s="35">
        <v>0</v>
      </c>
      <c r="P16" s="36">
        <f t="shared" ref="P16" si="29">O16*$G16</f>
        <v>0</v>
      </c>
      <c r="Q16" s="37">
        <f t="shared" si="4"/>
        <v>0.8</v>
      </c>
      <c r="R16" s="33">
        <f t="shared" si="5"/>
        <v>30000</v>
      </c>
      <c r="S16" s="34"/>
      <c r="T16" s="35">
        <v>0</v>
      </c>
      <c r="U16" s="36">
        <f t="shared" si="6"/>
        <v>0</v>
      </c>
      <c r="V16" s="35">
        <v>0.2</v>
      </c>
      <c r="W16" s="36">
        <f t="shared" si="7"/>
        <v>7500</v>
      </c>
      <c r="X16" s="22">
        <f t="shared" si="8"/>
        <v>1</v>
      </c>
      <c r="Y16" s="26">
        <f t="shared" si="9"/>
        <v>0</v>
      </c>
      <c r="Z16" s="29"/>
    </row>
    <row r="17" spans="1:26" ht="45" x14ac:dyDescent="0.25">
      <c r="A17" s="53"/>
      <c r="B17" s="53" t="s">
        <v>12</v>
      </c>
      <c r="C17" s="19" t="s">
        <v>13</v>
      </c>
      <c r="D17" s="5" t="s">
        <v>54</v>
      </c>
      <c r="E17" s="38">
        <v>50</v>
      </c>
      <c r="F17" s="32">
        <v>4545</v>
      </c>
      <c r="G17" s="33">
        <f t="shared" si="0"/>
        <v>227250</v>
      </c>
      <c r="H17" s="34" t="s">
        <v>75</v>
      </c>
      <c r="I17" s="35">
        <v>0.5</v>
      </c>
      <c r="J17" s="36">
        <f t="shared" si="1"/>
        <v>113625</v>
      </c>
      <c r="K17" s="35">
        <v>0.15</v>
      </c>
      <c r="L17" s="36">
        <f t="shared" si="1"/>
        <v>34087.5</v>
      </c>
      <c r="M17" s="35">
        <v>0.15</v>
      </c>
      <c r="N17" s="36">
        <f t="shared" ref="N17" si="30">M17*$G17</f>
        <v>34087.5</v>
      </c>
      <c r="O17" s="35">
        <v>0</v>
      </c>
      <c r="P17" s="36">
        <f t="shared" ref="P17" si="31">O17*$G17</f>
        <v>0</v>
      </c>
      <c r="Q17" s="37">
        <f t="shared" si="4"/>
        <v>0.8</v>
      </c>
      <c r="R17" s="33">
        <f t="shared" si="5"/>
        <v>181800</v>
      </c>
      <c r="S17" s="34"/>
      <c r="T17" s="35">
        <v>0</v>
      </c>
      <c r="U17" s="36">
        <f t="shared" si="6"/>
        <v>0</v>
      </c>
      <c r="V17" s="35">
        <v>0.2</v>
      </c>
      <c r="W17" s="36">
        <f t="shared" si="7"/>
        <v>45450</v>
      </c>
      <c r="X17" s="22">
        <f t="shared" si="8"/>
        <v>1</v>
      </c>
      <c r="Y17" s="26">
        <f t="shared" si="9"/>
        <v>0</v>
      </c>
      <c r="Z17" s="29" t="s">
        <v>83</v>
      </c>
    </row>
    <row r="18" spans="1:26" ht="24" x14ac:dyDescent="0.25">
      <c r="A18" s="53"/>
      <c r="B18" s="53"/>
      <c r="C18" s="19" t="s">
        <v>14</v>
      </c>
      <c r="D18" s="5" t="s">
        <v>54</v>
      </c>
      <c r="E18" s="38">
        <v>100</v>
      </c>
      <c r="F18" s="32">
        <v>3662</v>
      </c>
      <c r="G18" s="33">
        <f t="shared" si="0"/>
        <v>366200</v>
      </c>
      <c r="H18" s="34"/>
      <c r="I18" s="35">
        <v>0.5</v>
      </c>
      <c r="J18" s="36">
        <f t="shared" si="1"/>
        <v>183100</v>
      </c>
      <c r="K18" s="35">
        <v>0.15</v>
      </c>
      <c r="L18" s="36">
        <f t="shared" si="1"/>
        <v>54930</v>
      </c>
      <c r="M18" s="35">
        <v>0.15</v>
      </c>
      <c r="N18" s="36">
        <f t="shared" ref="N18" si="32">M18*$G18</f>
        <v>54930</v>
      </c>
      <c r="O18" s="35">
        <v>0</v>
      </c>
      <c r="P18" s="36">
        <f t="shared" ref="P18" si="33">O18*$G18</f>
        <v>0</v>
      </c>
      <c r="Q18" s="37">
        <f t="shared" si="4"/>
        <v>0.8</v>
      </c>
      <c r="R18" s="33">
        <f t="shared" si="5"/>
        <v>292960</v>
      </c>
      <c r="S18" s="34"/>
      <c r="T18" s="35">
        <v>0</v>
      </c>
      <c r="U18" s="36">
        <f t="shared" si="6"/>
        <v>0</v>
      </c>
      <c r="V18" s="35">
        <v>0.2</v>
      </c>
      <c r="W18" s="36">
        <f t="shared" si="7"/>
        <v>73240</v>
      </c>
      <c r="X18" s="22">
        <f t="shared" si="8"/>
        <v>1</v>
      </c>
      <c r="Y18" s="26">
        <f t="shared" si="9"/>
        <v>0</v>
      </c>
      <c r="Z18" s="29" t="s">
        <v>84</v>
      </c>
    </row>
    <row r="19" spans="1:26" ht="15.75" x14ac:dyDescent="0.25">
      <c r="A19" s="53" t="s">
        <v>39</v>
      </c>
      <c r="B19" s="53" t="s">
        <v>15</v>
      </c>
      <c r="C19" s="19" t="s">
        <v>16</v>
      </c>
      <c r="D19" s="5" t="s">
        <v>55</v>
      </c>
      <c r="E19" s="38">
        <v>1000</v>
      </c>
      <c r="F19" s="32">
        <v>8</v>
      </c>
      <c r="G19" s="33">
        <f t="shared" si="0"/>
        <v>8000</v>
      </c>
      <c r="H19" s="34"/>
      <c r="I19" s="35">
        <v>0.5</v>
      </c>
      <c r="J19" s="36">
        <f t="shared" si="1"/>
        <v>4000</v>
      </c>
      <c r="K19" s="35">
        <v>0.15</v>
      </c>
      <c r="L19" s="36">
        <f t="shared" si="1"/>
        <v>1200</v>
      </c>
      <c r="M19" s="35">
        <v>0.15</v>
      </c>
      <c r="N19" s="36">
        <f t="shared" ref="N19" si="34">M19*$G19</f>
        <v>1200</v>
      </c>
      <c r="O19" s="35">
        <v>0</v>
      </c>
      <c r="P19" s="36">
        <f t="shared" ref="P19" si="35">O19*$G19</f>
        <v>0</v>
      </c>
      <c r="Q19" s="37">
        <f t="shared" si="4"/>
        <v>0.8</v>
      </c>
      <c r="R19" s="33">
        <f t="shared" si="5"/>
        <v>6400</v>
      </c>
      <c r="S19" s="34"/>
      <c r="T19" s="35">
        <v>0.2</v>
      </c>
      <c r="U19" s="36">
        <f t="shared" si="6"/>
        <v>1600</v>
      </c>
      <c r="V19" s="35">
        <v>0</v>
      </c>
      <c r="W19" s="36">
        <f t="shared" si="7"/>
        <v>0</v>
      </c>
      <c r="X19" s="22">
        <f t="shared" si="8"/>
        <v>1</v>
      </c>
      <c r="Y19" s="26">
        <f t="shared" si="9"/>
        <v>0</v>
      </c>
      <c r="Z19" s="29" t="s">
        <v>86</v>
      </c>
    </row>
    <row r="20" spans="1:26" ht="15.75" x14ac:dyDescent="0.25">
      <c r="A20" s="53"/>
      <c r="B20" s="53"/>
      <c r="C20" s="19" t="s">
        <v>17</v>
      </c>
      <c r="D20" s="5" t="s">
        <v>56</v>
      </c>
      <c r="E20" s="38">
        <v>750</v>
      </c>
      <c r="F20" s="32">
        <v>8</v>
      </c>
      <c r="G20" s="33">
        <f t="shared" si="0"/>
        <v>6000</v>
      </c>
      <c r="H20" s="34"/>
      <c r="I20" s="35">
        <v>0.5</v>
      </c>
      <c r="J20" s="36">
        <f t="shared" si="1"/>
        <v>3000</v>
      </c>
      <c r="K20" s="35">
        <v>0.15</v>
      </c>
      <c r="L20" s="36">
        <f t="shared" si="1"/>
        <v>900</v>
      </c>
      <c r="M20" s="35">
        <v>0.15</v>
      </c>
      <c r="N20" s="36">
        <f t="shared" ref="N20" si="36">M20*$G20</f>
        <v>900</v>
      </c>
      <c r="O20" s="35">
        <v>0</v>
      </c>
      <c r="P20" s="36">
        <f t="shared" ref="P20" si="37">O20*$G20</f>
        <v>0</v>
      </c>
      <c r="Q20" s="37">
        <f t="shared" si="4"/>
        <v>0.8</v>
      </c>
      <c r="R20" s="33">
        <f t="shared" si="5"/>
        <v>4800</v>
      </c>
      <c r="S20" s="34"/>
      <c r="T20" s="35">
        <v>0.2</v>
      </c>
      <c r="U20" s="36">
        <f t="shared" si="6"/>
        <v>1200</v>
      </c>
      <c r="V20" s="35">
        <v>0</v>
      </c>
      <c r="W20" s="36">
        <f t="shared" si="7"/>
        <v>0</v>
      </c>
      <c r="X20" s="22">
        <f t="shared" si="8"/>
        <v>1</v>
      </c>
      <c r="Y20" s="26">
        <f t="shared" si="9"/>
        <v>0</v>
      </c>
      <c r="Z20" s="29" t="s">
        <v>86</v>
      </c>
    </row>
    <row r="21" spans="1:26" ht="64.5" customHeight="1" x14ac:dyDescent="0.25">
      <c r="A21" s="53"/>
      <c r="B21" s="1" t="s">
        <v>18</v>
      </c>
      <c r="C21" s="19" t="s">
        <v>76</v>
      </c>
      <c r="D21" s="5" t="s">
        <v>3</v>
      </c>
      <c r="E21" s="38">
        <v>5000</v>
      </c>
      <c r="F21" s="32">
        <v>1</v>
      </c>
      <c r="G21" s="33">
        <f t="shared" si="0"/>
        <v>5000</v>
      </c>
      <c r="H21" s="5" t="s">
        <v>77</v>
      </c>
      <c r="I21" s="35">
        <v>0.5</v>
      </c>
      <c r="J21" s="36">
        <f t="shared" si="1"/>
        <v>2500</v>
      </c>
      <c r="K21" s="35">
        <v>0.15</v>
      </c>
      <c r="L21" s="36">
        <f t="shared" si="1"/>
        <v>750</v>
      </c>
      <c r="M21" s="35">
        <v>0.15</v>
      </c>
      <c r="N21" s="36">
        <f t="shared" ref="N21" si="38">M21*$G21</f>
        <v>750</v>
      </c>
      <c r="O21" s="35">
        <v>0</v>
      </c>
      <c r="P21" s="36">
        <f t="shared" ref="P21" si="39">O21*$G21</f>
        <v>0</v>
      </c>
      <c r="Q21" s="37">
        <f t="shared" si="4"/>
        <v>0.8</v>
      </c>
      <c r="R21" s="33">
        <f t="shared" si="5"/>
        <v>4000</v>
      </c>
      <c r="S21" s="34"/>
      <c r="T21" s="35">
        <v>0</v>
      </c>
      <c r="U21" s="36">
        <f t="shared" si="6"/>
        <v>0</v>
      </c>
      <c r="V21" s="35">
        <v>0.2</v>
      </c>
      <c r="W21" s="36">
        <f t="shared" si="7"/>
        <v>1000</v>
      </c>
      <c r="X21" s="22">
        <f t="shared" si="8"/>
        <v>1</v>
      </c>
      <c r="Y21" s="26">
        <f t="shared" si="9"/>
        <v>0</v>
      </c>
      <c r="Z21" s="29"/>
    </row>
    <row r="22" spans="1:26" ht="24" x14ac:dyDescent="0.25">
      <c r="A22" s="53"/>
      <c r="B22" s="1" t="s">
        <v>19</v>
      </c>
      <c r="C22" s="19" t="s">
        <v>20</v>
      </c>
      <c r="D22" s="5" t="s">
        <v>57</v>
      </c>
      <c r="E22" s="38">
        <v>8</v>
      </c>
      <c r="F22" s="32">
        <f>894+2*594</f>
        <v>2082</v>
      </c>
      <c r="G22" s="33">
        <f t="shared" si="0"/>
        <v>16656</v>
      </c>
      <c r="H22" s="34"/>
      <c r="I22" s="35">
        <v>0.5</v>
      </c>
      <c r="J22" s="36">
        <f t="shared" si="1"/>
        <v>8328</v>
      </c>
      <c r="K22" s="35">
        <v>0.15</v>
      </c>
      <c r="L22" s="36">
        <f t="shared" si="1"/>
        <v>2498.4</v>
      </c>
      <c r="M22" s="35">
        <v>0.15</v>
      </c>
      <c r="N22" s="36">
        <f t="shared" ref="N22" si="40">M22*$G22</f>
        <v>2498.4</v>
      </c>
      <c r="O22" s="35">
        <v>0</v>
      </c>
      <c r="P22" s="36">
        <f t="shared" ref="P22" si="41">O22*$G22</f>
        <v>0</v>
      </c>
      <c r="Q22" s="37">
        <f t="shared" si="4"/>
        <v>0.8</v>
      </c>
      <c r="R22" s="33">
        <f t="shared" si="5"/>
        <v>13324.800000000001</v>
      </c>
      <c r="S22" s="34"/>
      <c r="T22" s="35">
        <v>0.2</v>
      </c>
      <c r="U22" s="36">
        <f t="shared" si="6"/>
        <v>3331.2000000000003</v>
      </c>
      <c r="V22" s="35">
        <v>0</v>
      </c>
      <c r="W22" s="36">
        <f t="shared" si="7"/>
        <v>0</v>
      </c>
      <c r="X22" s="22">
        <f t="shared" si="8"/>
        <v>1</v>
      </c>
      <c r="Y22" s="26">
        <f t="shared" si="9"/>
        <v>0</v>
      </c>
      <c r="Z22" s="29" t="s">
        <v>85</v>
      </c>
    </row>
    <row r="23" spans="1:26" ht="63" customHeight="1" x14ac:dyDescent="0.25">
      <c r="A23" s="53"/>
      <c r="B23" s="53" t="s">
        <v>21</v>
      </c>
      <c r="C23" s="19" t="s">
        <v>22</v>
      </c>
      <c r="D23" s="5" t="s">
        <v>88</v>
      </c>
      <c r="E23" s="31">
        <v>3.5</v>
      </c>
      <c r="F23" s="32">
        <f>44200</f>
        <v>44200</v>
      </c>
      <c r="G23" s="33">
        <f t="shared" si="0"/>
        <v>154700</v>
      </c>
      <c r="H23" s="34" t="str">
        <f>"Le cout unitaire est est un cout au mètre de lit. Cela correspond à une plantation de ripisylve sur un linéaire de "&amp;F23/2/1000&amp;" kilomètres de cours d'eau"</f>
        <v>Le cout unitaire est est un cout au mètre de lit. Cela correspond à une plantation de ripisylve sur un linéaire de 22,1 kilomètres de cours d'eau</v>
      </c>
      <c r="I23" s="35">
        <v>0.5</v>
      </c>
      <c r="J23" s="36">
        <f t="shared" si="1"/>
        <v>77350</v>
      </c>
      <c r="K23" s="35">
        <v>0.15</v>
      </c>
      <c r="L23" s="36">
        <f t="shared" si="1"/>
        <v>23205</v>
      </c>
      <c r="M23" s="35">
        <v>0.15</v>
      </c>
      <c r="N23" s="36">
        <f t="shared" ref="N23" si="42">M23*$G23</f>
        <v>23205</v>
      </c>
      <c r="O23" s="35">
        <v>0</v>
      </c>
      <c r="P23" s="36">
        <f t="shared" ref="P23" si="43">O23*$G23</f>
        <v>0</v>
      </c>
      <c r="Q23" s="37">
        <f t="shared" si="4"/>
        <v>0.8</v>
      </c>
      <c r="R23" s="33">
        <f t="shared" si="5"/>
        <v>123760</v>
      </c>
      <c r="S23" s="34"/>
      <c r="T23" s="35">
        <v>0.2</v>
      </c>
      <c r="U23" s="36">
        <f t="shared" si="6"/>
        <v>30940</v>
      </c>
      <c r="V23" s="35">
        <v>0</v>
      </c>
      <c r="W23" s="36">
        <f t="shared" si="7"/>
        <v>0</v>
      </c>
      <c r="X23" s="22">
        <f t="shared" si="8"/>
        <v>1</v>
      </c>
      <c r="Y23" s="26">
        <f t="shared" si="9"/>
        <v>0</v>
      </c>
      <c r="Z23" s="29"/>
    </row>
    <row r="24" spans="1:26" ht="24" x14ac:dyDescent="0.25">
      <c r="A24" s="53"/>
      <c r="B24" s="53"/>
      <c r="C24" s="19" t="s">
        <v>23</v>
      </c>
      <c r="D24" s="5" t="s">
        <v>58</v>
      </c>
      <c r="E24" s="38">
        <v>12000</v>
      </c>
      <c r="F24" s="32">
        <v>5</v>
      </c>
      <c r="G24" s="33">
        <f t="shared" si="0"/>
        <v>60000</v>
      </c>
      <c r="H24" s="34"/>
      <c r="I24" s="35">
        <v>0.5</v>
      </c>
      <c r="J24" s="36">
        <f t="shared" si="1"/>
        <v>30000</v>
      </c>
      <c r="K24" s="35">
        <v>0.15</v>
      </c>
      <c r="L24" s="36">
        <f t="shared" si="1"/>
        <v>9000</v>
      </c>
      <c r="M24" s="35">
        <v>0.15</v>
      </c>
      <c r="N24" s="36">
        <f t="shared" ref="N24" si="44">M24*$G24</f>
        <v>9000</v>
      </c>
      <c r="O24" s="35">
        <v>0</v>
      </c>
      <c r="P24" s="36">
        <f t="shared" ref="P24" si="45">O24*$G24</f>
        <v>0</v>
      </c>
      <c r="Q24" s="37">
        <f t="shared" si="4"/>
        <v>0.8</v>
      </c>
      <c r="R24" s="33">
        <f t="shared" si="5"/>
        <v>48000</v>
      </c>
      <c r="S24" s="34"/>
      <c r="T24" s="35">
        <v>0.2</v>
      </c>
      <c r="U24" s="36">
        <f t="shared" si="6"/>
        <v>12000</v>
      </c>
      <c r="V24" s="35">
        <v>0</v>
      </c>
      <c r="W24" s="36">
        <f t="shared" si="7"/>
        <v>0</v>
      </c>
      <c r="X24" s="22">
        <f t="shared" si="8"/>
        <v>1</v>
      </c>
      <c r="Y24" s="26">
        <f t="shared" si="9"/>
        <v>0</v>
      </c>
      <c r="Z24" s="29"/>
    </row>
    <row r="25" spans="1:26" ht="60" x14ac:dyDescent="0.25">
      <c r="A25" s="53"/>
      <c r="B25" s="53"/>
      <c r="C25" s="19" t="s">
        <v>24</v>
      </c>
      <c r="D25" s="5" t="s">
        <v>57</v>
      </c>
      <c r="E25" s="38">
        <v>8</v>
      </c>
      <c r="F25" s="32">
        <f>1900*2</f>
        <v>3800</v>
      </c>
      <c r="G25" s="33">
        <f t="shared" si="0"/>
        <v>30400</v>
      </c>
      <c r="H25" s="34" t="str">
        <f>"Chiffrage au mètre linéaire de berges. Cela correspond à une plantation de ripisylve sur un linéaire de "&amp;F25/2/1000&amp;" kilomètres de cours d'eau"</f>
        <v>Chiffrage au mètre linéaire de berges. Cela correspond à une plantation de ripisylve sur un linéaire de 1,9 kilomètres de cours d'eau</v>
      </c>
      <c r="I25" s="35">
        <v>0.5</v>
      </c>
      <c r="J25" s="36">
        <f t="shared" si="1"/>
        <v>15200</v>
      </c>
      <c r="K25" s="35">
        <v>0.15</v>
      </c>
      <c r="L25" s="36">
        <f t="shared" si="1"/>
        <v>4560</v>
      </c>
      <c r="M25" s="35">
        <v>0.15</v>
      </c>
      <c r="N25" s="36">
        <f t="shared" ref="N25" si="46">M25*$G25</f>
        <v>4560</v>
      </c>
      <c r="O25" s="35">
        <v>0</v>
      </c>
      <c r="P25" s="36">
        <f t="shared" ref="P25" si="47">O25*$G25</f>
        <v>0</v>
      </c>
      <c r="Q25" s="37">
        <f t="shared" si="4"/>
        <v>0.8</v>
      </c>
      <c r="R25" s="33">
        <f t="shared" si="5"/>
        <v>24320</v>
      </c>
      <c r="S25" s="34"/>
      <c r="T25" s="35">
        <v>0</v>
      </c>
      <c r="U25" s="36">
        <f t="shared" si="6"/>
        <v>0</v>
      </c>
      <c r="V25" s="35">
        <v>0.2</v>
      </c>
      <c r="W25" s="36">
        <f t="shared" si="7"/>
        <v>6080</v>
      </c>
      <c r="X25" s="22">
        <f t="shared" si="8"/>
        <v>1</v>
      </c>
      <c r="Y25" s="26">
        <f t="shared" si="9"/>
        <v>0</v>
      </c>
      <c r="Z25" s="29"/>
    </row>
    <row r="26" spans="1:26" ht="15.75" x14ac:dyDescent="0.25">
      <c r="A26" s="53" t="s">
        <v>40</v>
      </c>
      <c r="B26" s="48" t="s">
        <v>25</v>
      </c>
      <c r="C26" s="25" t="s">
        <v>25</v>
      </c>
      <c r="D26" s="5" t="s">
        <v>58</v>
      </c>
      <c r="E26" s="38">
        <v>4500</v>
      </c>
      <c r="F26" s="32">
        <v>5</v>
      </c>
      <c r="G26" s="33">
        <f t="shared" si="0"/>
        <v>22500</v>
      </c>
      <c r="H26" s="34"/>
      <c r="I26" s="35">
        <v>0.5</v>
      </c>
      <c r="J26" s="36">
        <f t="shared" si="1"/>
        <v>11250</v>
      </c>
      <c r="K26" s="35">
        <v>0.15</v>
      </c>
      <c r="L26" s="36">
        <f t="shared" si="1"/>
        <v>3375</v>
      </c>
      <c r="M26" s="35">
        <v>0.15</v>
      </c>
      <c r="N26" s="36">
        <f t="shared" ref="N26" si="48">M26*$G26</f>
        <v>3375</v>
      </c>
      <c r="O26" s="35">
        <v>0</v>
      </c>
      <c r="P26" s="36">
        <f t="shared" ref="P26" si="49">O26*$G26</f>
        <v>0</v>
      </c>
      <c r="Q26" s="37">
        <f t="shared" si="4"/>
        <v>0.8</v>
      </c>
      <c r="R26" s="33">
        <f t="shared" si="5"/>
        <v>18000</v>
      </c>
      <c r="S26" s="34"/>
      <c r="T26" s="35">
        <v>0</v>
      </c>
      <c r="U26" s="36">
        <f t="shared" si="6"/>
        <v>0</v>
      </c>
      <c r="V26" s="35">
        <v>0.2</v>
      </c>
      <c r="W26" s="36">
        <f t="shared" si="7"/>
        <v>4500</v>
      </c>
      <c r="X26" s="22">
        <f t="shared" si="8"/>
        <v>1</v>
      </c>
      <c r="Y26" s="26">
        <f t="shared" si="9"/>
        <v>0</v>
      </c>
      <c r="Z26" s="29"/>
    </row>
    <row r="27" spans="1:26" ht="15.75" x14ac:dyDescent="0.25">
      <c r="A27" s="53"/>
      <c r="B27" s="48" t="s">
        <v>26</v>
      </c>
      <c r="C27" s="25" t="s">
        <v>26</v>
      </c>
      <c r="D27" s="5" t="s">
        <v>59</v>
      </c>
      <c r="E27" s="38">
        <v>3300</v>
      </c>
      <c r="F27" s="32">
        <v>2</v>
      </c>
      <c r="G27" s="33">
        <f t="shared" si="0"/>
        <v>6600</v>
      </c>
      <c r="H27" s="34"/>
      <c r="I27" s="35">
        <v>0.5</v>
      </c>
      <c r="J27" s="36">
        <f t="shared" si="1"/>
        <v>3300</v>
      </c>
      <c r="K27" s="35">
        <v>0</v>
      </c>
      <c r="L27" s="36">
        <f t="shared" si="1"/>
        <v>0</v>
      </c>
      <c r="M27" s="35">
        <v>0</v>
      </c>
      <c r="N27" s="36">
        <f t="shared" ref="N27" si="50">M27*$G27</f>
        <v>0</v>
      </c>
      <c r="O27" s="35">
        <v>0</v>
      </c>
      <c r="P27" s="36">
        <f t="shared" ref="P27" si="51">O27*$G27</f>
        <v>0</v>
      </c>
      <c r="Q27" s="37">
        <f t="shared" si="4"/>
        <v>0.5</v>
      </c>
      <c r="R27" s="33">
        <f t="shared" si="5"/>
        <v>3300</v>
      </c>
      <c r="S27" s="34"/>
      <c r="T27" s="35">
        <v>0</v>
      </c>
      <c r="U27" s="36">
        <f t="shared" si="6"/>
        <v>0</v>
      </c>
      <c r="V27" s="35">
        <v>0.5</v>
      </c>
      <c r="W27" s="36">
        <f t="shared" si="7"/>
        <v>3300</v>
      </c>
      <c r="X27" s="22">
        <f t="shared" si="8"/>
        <v>1</v>
      </c>
      <c r="Y27" s="26">
        <f t="shared" si="9"/>
        <v>0</v>
      </c>
      <c r="Z27" s="29"/>
    </row>
    <row r="28" spans="1:26" ht="15.75" x14ac:dyDescent="0.25">
      <c r="A28" s="53"/>
      <c r="B28" s="68" t="s">
        <v>27</v>
      </c>
      <c r="C28" s="25" t="s">
        <v>28</v>
      </c>
      <c r="D28" s="5" t="s">
        <v>58</v>
      </c>
      <c r="E28" s="38">
        <v>5000</v>
      </c>
      <c r="F28" s="32">
        <v>5</v>
      </c>
      <c r="G28" s="33">
        <f t="shared" si="0"/>
        <v>25000</v>
      </c>
      <c r="H28" s="34"/>
      <c r="I28" s="35">
        <v>0.5</v>
      </c>
      <c r="J28" s="36">
        <f t="shared" si="1"/>
        <v>12500</v>
      </c>
      <c r="K28" s="35">
        <v>0</v>
      </c>
      <c r="L28" s="36">
        <f t="shared" si="1"/>
        <v>0</v>
      </c>
      <c r="M28" s="35">
        <v>0</v>
      </c>
      <c r="N28" s="36">
        <f t="shared" ref="N28" si="52">M28*$G28</f>
        <v>0</v>
      </c>
      <c r="O28" s="35">
        <v>0</v>
      </c>
      <c r="P28" s="36">
        <f t="shared" ref="P28" si="53">O28*$G28</f>
        <v>0</v>
      </c>
      <c r="Q28" s="37">
        <f t="shared" si="4"/>
        <v>0.5</v>
      </c>
      <c r="R28" s="33">
        <f t="shared" si="5"/>
        <v>12500</v>
      </c>
      <c r="S28" s="34"/>
      <c r="T28" s="35">
        <v>0</v>
      </c>
      <c r="U28" s="36">
        <f t="shared" si="6"/>
        <v>0</v>
      </c>
      <c r="V28" s="35">
        <v>0.5</v>
      </c>
      <c r="W28" s="36">
        <f t="shared" si="7"/>
        <v>12500</v>
      </c>
      <c r="X28" s="22">
        <f t="shared" si="8"/>
        <v>1</v>
      </c>
      <c r="Y28" s="26">
        <f t="shared" si="9"/>
        <v>0</v>
      </c>
      <c r="Z28" s="29"/>
    </row>
    <row r="29" spans="1:26" ht="24" x14ac:dyDescent="0.25">
      <c r="A29" s="53"/>
      <c r="B29" s="68"/>
      <c r="C29" s="25" t="s">
        <v>29</v>
      </c>
      <c r="D29" s="5" t="s">
        <v>58</v>
      </c>
      <c r="E29" s="38">
        <v>1000</v>
      </c>
      <c r="F29" s="32">
        <v>5</v>
      </c>
      <c r="G29" s="33">
        <f t="shared" si="0"/>
        <v>5000</v>
      </c>
      <c r="H29" s="34"/>
      <c r="I29" s="35">
        <v>0.5</v>
      </c>
      <c r="J29" s="36">
        <f t="shared" si="1"/>
        <v>2500</v>
      </c>
      <c r="K29" s="35">
        <v>0</v>
      </c>
      <c r="L29" s="36">
        <f t="shared" si="1"/>
        <v>0</v>
      </c>
      <c r="M29" s="35">
        <v>0</v>
      </c>
      <c r="N29" s="36">
        <f t="shared" ref="N29" si="54">M29*$G29</f>
        <v>0</v>
      </c>
      <c r="O29" s="35">
        <v>0</v>
      </c>
      <c r="P29" s="36">
        <f t="shared" ref="P29" si="55">O29*$G29</f>
        <v>0</v>
      </c>
      <c r="Q29" s="37">
        <f t="shared" si="4"/>
        <v>0.5</v>
      </c>
      <c r="R29" s="33">
        <f t="shared" si="5"/>
        <v>2500</v>
      </c>
      <c r="S29" s="34"/>
      <c r="T29" s="35">
        <v>0</v>
      </c>
      <c r="U29" s="36">
        <f t="shared" si="6"/>
        <v>0</v>
      </c>
      <c r="V29" s="35">
        <v>0.5</v>
      </c>
      <c r="W29" s="36">
        <f t="shared" si="7"/>
        <v>2500</v>
      </c>
      <c r="X29" s="22">
        <f t="shared" si="8"/>
        <v>1</v>
      </c>
      <c r="Y29" s="26">
        <f t="shared" si="9"/>
        <v>0</v>
      </c>
      <c r="Z29" s="29"/>
    </row>
    <row r="30" spans="1:26" ht="15.75" x14ac:dyDescent="0.25">
      <c r="A30" s="53"/>
      <c r="B30" s="68" t="s">
        <v>30</v>
      </c>
      <c r="C30" s="25" t="s">
        <v>31</v>
      </c>
      <c r="D30" s="5" t="s">
        <v>58</v>
      </c>
      <c r="E30" s="38">
        <v>35000</v>
      </c>
      <c r="F30" s="32">
        <v>5</v>
      </c>
      <c r="G30" s="33">
        <f t="shared" si="0"/>
        <v>175000</v>
      </c>
      <c r="H30" s="34"/>
      <c r="I30" s="35">
        <v>0.5</v>
      </c>
      <c r="J30" s="36">
        <f t="shared" si="1"/>
        <v>87500</v>
      </c>
      <c r="K30" s="35">
        <v>0.15</v>
      </c>
      <c r="L30" s="36">
        <f t="shared" si="1"/>
        <v>26250</v>
      </c>
      <c r="M30" s="35">
        <v>0.15</v>
      </c>
      <c r="N30" s="36">
        <f t="shared" ref="N30" si="56">M30*$G30</f>
        <v>26250</v>
      </c>
      <c r="O30" s="35">
        <v>0</v>
      </c>
      <c r="P30" s="36">
        <f t="shared" ref="P30" si="57">O30*$G30</f>
        <v>0</v>
      </c>
      <c r="Q30" s="37">
        <f t="shared" si="4"/>
        <v>0.8</v>
      </c>
      <c r="R30" s="33">
        <f t="shared" si="5"/>
        <v>140000</v>
      </c>
      <c r="S30" s="34"/>
      <c r="T30" s="35">
        <v>0</v>
      </c>
      <c r="U30" s="36">
        <f t="shared" si="6"/>
        <v>0</v>
      </c>
      <c r="V30" s="35">
        <v>0.2</v>
      </c>
      <c r="W30" s="36">
        <f t="shared" si="7"/>
        <v>35000</v>
      </c>
      <c r="X30" s="22">
        <f t="shared" si="8"/>
        <v>1</v>
      </c>
      <c r="Y30" s="26">
        <f t="shared" si="9"/>
        <v>0</v>
      </c>
      <c r="Z30" s="29"/>
    </row>
    <row r="31" spans="1:26" ht="24" x14ac:dyDescent="0.25">
      <c r="A31" s="53"/>
      <c r="B31" s="68"/>
      <c r="C31" s="25" t="s">
        <v>32</v>
      </c>
      <c r="D31" s="5" t="s">
        <v>58</v>
      </c>
      <c r="E31" s="38">
        <v>12000</v>
      </c>
      <c r="F31" s="32">
        <v>5</v>
      </c>
      <c r="G31" s="33">
        <f t="shared" si="0"/>
        <v>60000</v>
      </c>
      <c r="H31" s="34"/>
      <c r="I31" s="35">
        <v>0.5</v>
      </c>
      <c r="J31" s="36">
        <f t="shared" si="1"/>
        <v>30000</v>
      </c>
      <c r="K31" s="35">
        <v>0.15</v>
      </c>
      <c r="L31" s="36">
        <f t="shared" si="1"/>
        <v>9000</v>
      </c>
      <c r="M31" s="35">
        <v>0.15</v>
      </c>
      <c r="N31" s="36">
        <f t="shared" ref="N31" si="58">M31*$G31</f>
        <v>9000</v>
      </c>
      <c r="O31" s="35">
        <v>0</v>
      </c>
      <c r="P31" s="36">
        <f t="shared" ref="P31" si="59">O31*$G31</f>
        <v>0</v>
      </c>
      <c r="Q31" s="37">
        <f t="shared" si="4"/>
        <v>0.8</v>
      </c>
      <c r="R31" s="33">
        <f t="shared" si="5"/>
        <v>48000</v>
      </c>
      <c r="S31" s="34"/>
      <c r="T31" s="35">
        <v>0</v>
      </c>
      <c r="U31" s="36">
        <f t="shared" si="6"/>
        <v>0</v>
      </c>
      <c r="V31" s="35">
        <v>0.2</v>
      </c>
      <c r="W31" s="36">
        <f t="shared" si="7"/>
        <v>12000</v>
      </c>
      <c r="X31" s="22">
        <f t="shared" si="8"/>
        <v>1</v>
      </c>
      <c r="Y31" s="26">
        <f t="shared" si="9"/>
        <v>0</v>
      </c>
      <c r="Z31" s="29"/>
    </row>
    <row r="32" spans="1:26" ht="15.75" x14ac:dyDescent="0.25">
      <c r="A32" s="53"/>
      <c r="B32" s="48" t="s">
        <v>33</v>
      </c>
      <c r="C32" s="20" t="s">
        <v>34</v>
      </c>
      <c r="D32" s="5" t="s">
        <v>60</v>
      </c>
      <c r="E32" s="38">
        <v>30000</v>
      </c>
      <c r="F32" s="32">
        <v>1</v>
      </c>
      <c r="G32" s="33">
        <f t="shared" si="0"/>
        <v>30000</v>
      </c>
      <c r="H32" s="34"/>
      <c r="I32" s="35">
        <v>0.7</v>
      </c>
      <c r="J32" s="36">
        <f t="shared" si="1"/>
        <v>21000</v>
      </c>
      <c r="K32" s="35">
        <v>0.1</v>
      </c>
      <c r="L32" s="36">
        <f t="shared" si="1"/>
        <v>3000</v>
      </c>
      <c r="M32" s="35">
        <v>0</v>
      </c>
      <c r="N32" s="36">
        <f t="shared" ref="N32" si="60">M32*$G32</f>
        <v>0</v>
      </c>
      <c r="O32" s="35">
        <v>0</v>
      </c>
      <c r="P32" s="36">
        <f t="shared" ref="P32" si="61">O32*$G32</f>
        <v>0</v>
      </c>
      <c r="Q32" s="37">
        <f t="shared" si="4"/>
        <v>0.79999999999999993</v>
      </c>
      <c r="R32" s="33">
        <f t="shared" si="5"/>
        <v>23999.999999999996</v>
      </c>
      <c r="S32" s="34"/>
      <c r="T32" s="35">
        <v>0</v>
      </c>
      <c r="U32" s="36">
        <f t="shared" si="6"/>
        <v>0</v>
      </c>
      <c r="V32" s="35">
        <v>0.2</v>
      </c>
      <c r="W32" s="36">
        <f t="shared" si="7"/>
        <v>6000</v>
      </c>
      <c r="X32" s="22">
        <f t="shared" si="8"/>
        <v>1</v>
      </c>
      <c r="Y32" s="26">
        <f t="shared" si="9"/>
        <v>0</v>
      </c>
      <c r="Z32" s="29"/>
    </row>
    <row r="33" spans="1:26" ht="16.5" thickBot="1" x14ac:dyDescent="0.3">
      <c r="A33" s="67"/>
      <c r="B33" s="49" t="s">
        <v>35</v>
      </c>
      <c r="C33" s="20" t="s">
        <v>36</v>
      </c>
      <c r="D33" s="4" t="s">
        <v>58</v>
      </c>
      <c r="E33" s="39">
        <v>10000</v>
      </c>
      <c r="F33" s="40">
        <v>5</v>
      </c>
      <c r="G33" s="33">
        <f t="shared" si="0"/>
        <v>50000</v>
      </c>
      <c r="H33" s="41"/>
      <c r="I33" s="42">
        <v>0.5</v>
      </c>
      <c r="J33" s="43">
        <f t="shared" si="1"/>
        <v>25000</v>
      </c>
      <c r="K33" s="42">
        <v>0.15</v>
      </c>
      <c r="L33" s="43">
        <f t="shared" si="1"/>
        <v>7500</v>
      </c>
      <c r="M33" s="42">
        <v>0.15</v>
      </c>
      <c r="N33" s="43">
        <f t="shared" ref="N33" si="62">M33*$G33</f>
        <v>7500</v>
      </c>
      <c r="O33" s="42">
        <v>0</v>
      </c>
      <c r="P33" s="43">
        <f t="shared" ref="P33" si="63">O33*$G33</f>
        <v>0</v>
      </c>
      <c r="Q33" s="44">
        <f t="shared" si="4"/>
        <v>0.8</v>
      </c>
      <c r="R33" s="45">
        <f t="shared" si="5"/>
        <v>40000</v>
      </c>
      <c r="S33" s="41"/>
      <c r="T33" s="42">
        <v>0</v>
      </c>
      <c r="U33" s="43">
        <f t="shared" si="6"/>
        <v>0</v>
      </c>
      <c r="V33" s="42">
        <v>0.2</v>
      </c>
      <c r="W33" s="43">
        <f t="shared" si="7"/>
        <v>10000</v>
      </c>
      <c r="X33" s="23">
        <f t="shared" si="8"/>
        <v>1</v>
      </c>
      <c r="Y33" s="27">
        <f t="shared" si="9"/>
        <v>0</v>
      </c>
      <c r="Z33" s="29"/>
    </row>
    <row r="34" spans="1:26" ht="15.75" thickBot="1" x14ac:dyDescent="0.3">
      <c r="A34" s="50" t="s">
        <v>79</v>
      </c>
      <c r="B34" s="51"/>
      <c r="C34" s="51"/>
      <c r="D34" s="51"/>
      <c r="E34" s="51"/>
      <c r="F34" s="51"/>
      <c r="G34" s="46">
        <f>SUM(G5:G33)</f>
        <v>1460806</v>
      </c>
      <c r="H34" s="47"/>
      <c r="I34" s="47"/>
      <c r="J34" s="46">
        <f>SUM(J5:J33)</f>
        <v>738403</v>
      </c>
      <c r="K34" s="47"/>
      <c r="L34" s="46">
        <f>SUM(L5:L33)</f>
        <v>193330.9</v>
      </c>
      <c r="M34" s="47"/>
      <c r="N34" s="46">
        <f>SUM(N5:N33)</f>
        <v>208330.9</v>
      </c>
      <c r="O34" s="47"/>
      <c r="P34" s="46">
        <f>SUM(P5:P33)</f>
        <v>0</v>
      </c>
      <c r="Q34" s="46"/>
      <c r="R34" s="46">
        <f>SUM(R5:R33)</f>
        <v>1140064.8</v>
      </c>
      <c r="S34" s="47"/>
      <c r="T34" s="47"/>
      <c r="U34" s="46">
        <f>SUM(U5:U33)</f>
        <v>57671.199999999997</v>
      </c>
      <c r="V34" s="47"/>
      <c r="W34" s="46">
        <f>SUM(W5:W33)</f>
        <v>226070</v>
      </c>
      <c r="X34" s="24"/>
      <c r="Y34" s="28"/>
      <c r="Z34" s="30"/>
    </row>
  </sheetData>
  <mergeCells count="30">
    <mergeCell ref="A5:A14"/>
    <mergeCell ref="B5:B6"/>
    <mergeCell ref="C3:C4"/>
    <mergeCell ref="Z3:Z4"/>
    <mergeCell ref="Q3:R3"/>
    <mergeCell ref="T3:U3"/>
    <mergeCell ref="V3:W3"/>
    <mergeCell ref="I3:J3"/>
    <mergeCell ref="K3:L3"/>
    <mergeCell ref="M3:N3"/>
    <mergeCell ref="O3:P3"/>
    <mergeCell ref="S3:S4"/>
    <mergeCell ref="X3:X4"/>
    <mergeCell ref="Y3:Y4"/>
    <mergeCell ref="A34:F34"/>
    <mergeCell ref="D3:D4"/>
    <mergeCell ref="F3:F4"/>
    <mergeCell ref="H3:H4"/>
    <mergeCell ref="G3:G4"/>
    <mergeCell ref="B7:B14"/>
    <mergeCell ref="A15:A18"/>
    <mergeCell ref="B15:B16"/>
    <mergeCell ref="B17:B18"/>
    <mergeCell ref="A19:A25"/>
    <mergeCell ref="B19:B20"/>
    <mergeCell ref="B23:B25"/>
    <mergeCell ref="A26:A33"/>
    <mergeCell ref="B28:B29"/>
    <mergeCell ref="B30:B31"/>
    <mergeCell ref="E3:E4"/>
  </mergeCells>
  <conditionalFormatting sqref="Y5:Y33">
    <cfRule type="cellIs" dxfId="3" priority="2" operator="equal">
      <formula>0</formula>
    </cfRule>
  </conditionalFormatting>
  <conditionalFormatting sqref="X5:X33">
    <cfRule type="cellIs" dxfId="2" priority="1" operator="equal">
      <formula>1</formula>
    </cfRule>
  </conditionalFormatting>
  <pageMargins left="0.7" right="0.7" top="0.75" bottom="0.75" header="0.3" footer="0.3"/>
  <pageSetup paperSize="0" orientation="portrait" horizontalDpi="0" verticalDpi="0" copies="0"/>
  <ignoredErrors>
    <ignoredError sqref="Q5:Q3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5"/>
  <sheetViews>
    <sheetView tabSelected="1" zoomScale="70" zoomScaleNormal="70" workbookViewId="0">
      <selection activeCell="F17" sqref="F17"/>
    </sheetView>
  </sheetViews>
  <sheetFormatPr baseColWidth="10" defaultRowHeight="15" x14ac:dyDescent="0.25"/>
  <cols>
    <col min="1" max="1" width="18.5703125" style="2" bestFit="1" customWidth="1"/>
    <col min="2" max="2" width="29" style="2" customWidth="1"/>
    <col min="3" max="3" width="53.42578125" style="2" customWidth="1"/>
    <col min="4" max="4" width="21.28515625" style="2" bestFit="1" customWidth="1"/>
    <col min="5" max="5" width="28.140625" style="2" customWidth="1"/>
    <col min="6" max="6" width="7.85546875" style="17" bestFit="1" customWidth="1"/>
    <col min="7" max="7" width="29.140625" style="17" customWidth="1"/>
    <col min="8" max="8" width="63.42578125" style="17" customWidth="1"/>
    <col min="9" max="9" width="7.85546875" style="17" customWidth="1"/>
    <col min="10" max="10" width="8.7109375" style="17" bestFit="1" customWidth="1"/>
    <col min="11" max="11" width="7.85546875" style="17" customWidth="1"/>
    <col min="12" max="12" width="10.140625" style="17" bestFit="1" customWidth="1"/>
    <col min="13" max="13" width="7.85546875" style="17" customWidth="1"/>
    <col min="14" max="14" width="10.5703125" style="17" bestFit="1" customWidth="1"/>
    <col min="15" max="17" width="7.85546875" style="17" customWidth="1"/>
    <col min="18" max="18" width="11.42578125" style="17" bestFit="1" customWidth="1"/>
    <col min="19" max="19" width="21.42578125" style="17" customWidth="1"/>
    <col min="20" max="22" width="7.85546875" style="17" customWidth="1"/>
    <col min="23" max="23" width="9.28515625" style="17" bestFit="1" customWidth="1"/>
    <col min="24" max="24" width="19.85546875" style="17" customWidth="1"/>
    <col min="25" max="25" width="19.5703125" style="17" bestFit="1" customWidth="1"/>
    <col min="26" max="26" width="72.28515625" style="2" customWidth="1"/>
    <col min="27" max="16384" width="11.42578125" style="2"/>
  </cols>
  <sheetData>
    <row r="2" spans="1:26" ht="15.75" thickBot="1" x14ac:dyDescent="0.3"/>
    <row r="3" spans="1:26" ht="24.75" customHeight="1" x14ac:dyDescent="0.25">
      <c r="C3" s="69" t="s">
        <v>1</v>
      </c>
      <c r="D3" s="52" t="s">
        <v>41</v>
      </c>
      <c r="E3" s="69" t="s">
        <v>0</v>
      </c>
      <c r="F3" s="52" t="s">
        <v>42</v>
      </c>
      <c r="G3" s="52" t="s">
        <v>78</v>
      </c>
      <c r="H3" s="52" t="s">
        <v>63</v>
      </c>
      <c r="I3" s="59" t="s">
        <v>47</v>
      </c>
      <c r="J3" s="59"/>
      <c r="K3" s="60" t="s">
        <v>93</v>
      </c>
      <c r="L3" s="60"/>
      <c r="M3" s="61" t="s">
        <v>49</v>
      </c>
      <c r="N3" s="61"/>
      <c r="O3" s="62" t="s">
        <v>50</v>
      </c>
      <c r="P3" s="62"/>
      <c r="Q3" s="56" t="s">
        <v>43</v>
      </c>
      <c r="R3" s="56"/>
      <c r="S3" s="52" t="s">
        <v>64</v>
      </c>
      <c r="T3" s="57" t="s">
        <v>44</v>
      </c>
      <c r="U3" s="57"/>
      <c r="V3" s="58" t="s">
        <v>51</v>
      </c>
      <c r="W3" s="58"/>
      <c r="X3" s="63" t="s">
        <v>80</v>
      </c>
      <c r="Y3" s="65" t="s">
        <v>81</v>
      </c>
      <c r="Z3" s="54" t="s">
        <v>82</v>
      </c>
    </row>
    <row r="4" spans="1:26" x14ac:dyDescent="0.25">
      <c r="A4" s="3"/>
      <c r="C4" s="69"/>
      <c r="D4" s="52"/>
      <c r="E4" s="69"/>
      <c r="F4" s="52"/>
      <c r="G4" s="52"/>
      <c r="H4" s="52"/>
      <c r="I4" s="6" t="s">
        <v>45</v>
      </c>
      <c r="J4" s="6" t="s">
        <v>46</v>
      </c>
      <c r="K4" s="7" t="s">
        <v>45</v>
      </c>
      <c r="L4" s="8" t="s">
        <v>46</v>
      </c>
      <c r="M4" s="10" t="s">
        <v>45</v>
      </c>
      <c r="N4" s="11" t="s">
        <v>46</v>
      </c>
      <c r="O4" s="12" t="s">
        <v>45</v>
      </c>
      <c r="P4" s="13" t="s">
        <v>46</v>
      </c>
      <c r="Q4" s="18" t="s">
        <v>45</v>
      </c>
      <c r="R4" s="14" t="s">
        <v>46</v>
      </c>
      <c r="S4" s="52"/>
      <c r="T4" s="9" t="s">
        <v>45</v>
      </c>
      <c r="U4" s="9" t="s">
        <v>46</v>
      </c>
      <c r="V4" s="15" t="s">
        <v>45</v>
      </c>
      <c r="W4" s="16" t="s">
        <v>46</v>
      </c>
      <c r="X4" s="64"/>
      <c r="Y4" s="66"/>
      <c r="Z4" s="55"/>
    </row>
    <row r="5" spans="1:26" ht="129" customHeight="1" x14ac:dyDescent="0.25">
      <c r="A5" s="53" t="s">
        <v>37</v>
      </c>
      <c r="B5" s="53" t="s">
        <v>2</v>
      </c>
      <c r="C5" s="21" t="s">
        <v>61</v>
      </c>
      <c r="D5" s="5" t="s">
        <v>3</v>
      </c>
      <c r="E5" s="31">
        <v>50000</v>
      </c>
      <c r="F5" s="32">
        <v>1</v>
      </c>
      <c r="G5" s="33">
        <f>F5*E5</f>
        <v>50000</v>
      </c>
      <c r="H5" s="34" t="s">
        <v>62</v>
      </c>
      <c r="I5" s="35">
        <v>0.7</v>
      </c>
      <c r="J5" s="36">
        <f>I5*$G5</f>
        <v>35000</v>
      </c>
      <c r="K5" s="35">
        <v>0.1</v>
      </c>
      <c r="L5" s="36">
        <f>K5*$G5</f>
        <v>5000</v>
      </c>
      <c r="M5" s="35">
        <v>0</v>
      </c>
      <c r="N5" s="36">
        <f>M5*$G5</f>
        <v>0</v>
      </c>
      <c r="O5" s="35">
        <v>0</v>
      </c>
      <c r="P5" s="36">
        <f>O5*$G5</f>
        <v>0</v>
      </c>
      <c r="Q5" s="37">
        <f>O5+M5+K5+I5</f>
        <v>0.79999999999999993</v>
      </c>
      <c r="R5" s="33">
        <f>Q5*$G5</f>
        <v>40000</v>
      </c>
      <c r="S5" s="34"/>
      <c r="T5" s="35">
        <v>0</v>
      </c>
      <c r="U5" s="36">
        <f>T5*$G5</f>
        <v>0</v>
      </c>
      <c r="V5" s="35">
        <v>0.2</v>
      </c>
      <c r="W5" s="36">
        <f>V5*$G5</f>
        <v>10000</v>
      </c>
      <c r="X5" s="22">
        <f>V5+T5+O5+M5+K5+I5</f>
        <v>1</v>
      </c>
      <c r="Y5" s="26">
        <f>W5+U5+P5+N5+L5+J5-G5</f>
        <v>0</v>
      </c>
      <c r="Z5" s="29"/>
    </row>
    <row r="6" spans="1:26" ht="24" x14ac:dyDescent="0.25">
      <c r="A6" s="53"/>
      <c r="B6" s="53"/>
      <c r="C6" s="20" t="s">
        <v>65</v>
      </c>
      <c r="D6" s="5" t="s">
        <v>52</v>
      </c>
      <c r="E6" s="38">
        <v>0</v>
      </c>
      <c r="F6" s="32">
        <v>21</v>
      </c>
      <c r="G6" s="33">
        <f t="shared" ref="G6:G34" si="0">F6*E6</f>
        <v>0</v>
      </c>
      <c r="H6" s="34" t="s">
        <v>66</v>
      </c>
      <c r="I6" s="35">
        <v>0</v>
      </c>
      <c r="J6" s="36">
        <f t="shared" ref="J6:L34" si="1">I6*$G6</f>
        <v>0</v>
      </c>
      <c r="K6" s="35">
        <v>0</v>
      </c>
      <c r="L6" s="36">
        <f t="shared" si="1"/>
        <v>0</v>
      </c>
      <c r="M6" s="35">
        <v>0</v>
      </c>
      <c r="N6" s="36">
        <f t="shared" ref="N6:N34" si="2">M6*$G6</f>
        <v>0</v>
      </c>
      <c r="O6" s="35">
        <v>0</v>
      </c>
      <c r="P6" s="36">
        <f t="shared" ref="P6:P34" si="3">O6*$G6</f>
        <v>0</v>
      </c>
      <c r="Q6" s="37">
        <f t="shared" ref="Q6:Q34" si="4">O6+M6+K6+I6</f>
        <v>0</v>
      </c>
      <c r="R6" s="33">
        <f t="shared" ref="R6:R34" si="5">Q6*$G6</f>
        <v>0</v>
      </c>
      <c r="S6" s="34"/>
      <c r="T6" s="35">
        <v>0</v>
      </c>
      <c r="U6" s="36">
        <f t="shared" ref="U6:U34" si="6">T6*$G6</f>
        <v>0</v>
      </c>
      <c r="V6" s="35">
        <v>1</v>
      </c>
      <c r="W6" s="36">
        <f t="shared" ref="W6:W34" si="7">V6*$G6</f>
        <v>0</v>
      </c>
      <c r="X6" s="22">
        <f t="shared" ref="X6:X34" si="8">V6+T6+O6+M6+K6+I6</f>
        <v>1</v>
      </c>
      <c r="Y6" s="26">
        <f t="shared" ref="Y6:Y34" si="9">W6+U6+P6+N6+L6+J6-G6</f>
        <v>0</v>
      </c>
      <c r="Z6" s="29"/>
    </row>
    <row r="7" spans="1:26" ht="48" customHeight="1" x14ac:dyDescent="0.25">
      <c r="A7" s="53"/>
      <c r="B7" s="53" t="s">
        <v>4</v>
      </c>
      <c r="C7" s="19" t="s">
        <v>89</v>
      </c>
      <c r="D7" s="5" t="s">
        <v>3</v>
      </c>
      <c r="E7" s="38">
        <v>18000</v>
      </c>
      <c r="F7" s="32">
        <v>1</v>
      </c>
      <c r="G7" s="33">
        <f t="shared" si="0"/>
        <v>18000</v>
      </c>
      <c r="H7" s="34" t="s">
        <v>87</v>
      </c>
      <c r="I7" s="35">
        <v>0.5</v>
      </c>
      <c r="J7" s="36">
        <f t="shared" si="1"/>
        <v>9000</v>
      </c>
      <c r="K7" s="35">
        <v>0.15</v>
      </c>
      <c r="L7" s="36">
        <f t="shared" si="1"/>
        <v>2700</v>
      </c>
      <c r="M7" s="35">
        <v>0.15</v>
      </c>
      <c r="N7" s="36">
        <f t="shared" si="2"/>
        <v>2700</v>
      </c>
      <c r="O7" s="35">
        <v>0</v>
      </c>
      <c r="P7" s="36">
        <f t="shared" si="3"/>
        <v>0</v>
      </c>
      <c r="Q7" s="37">
        <f t="shared" si="4"/>
        <v>0.8</v>
      </c>
      <c r="R7" s="33">
        <f t="shared" si="5"/>
        <v>14400</v>
      </c>
      <c r="S7" s="34"/>
      <c r="T7" s="35">
        <v>0.2</v>
      </c>
      <c r="U7" s="36">
        <f t="shared" si="6"/>
        <v>3600</v>
      </c>
      <c r="V7" s="35">
        <v>0</v>
      </c>
      <c r="W7" s="36">
        <f t="shared" si="7"/>
        <v>0</v>
      </c>
      <c r="X7" s="22">
        <f t="shared" si="8"/>
        <v>1</v>
      </c>
      <c r="Y7" s="26">
        <f t="shared" si="9"/>
        <v>0</v>
      </c>
      <c r="Z7" s="29"/>
    </row>
    <row r="8" spans="1:26" ht="48" x14ac:dyDescent="0.25">
      <c r="A8" s="53"/>
      <c r="B8" s="53"/>
      <c r="C8" s="19" t="s">
        <v>67</v>
      </c>
      <c r="D8" s="5" t="s">
        <v>3</v>
      </c>
      <c r="E8" s="38">
        <v>60000</v>
      </c>
      <c r="F8" s="32">
        <v>1</v>
      </c>
      <c r="G8" s="33">
        <f t="shared" si="0"/>
        <v>60000</v>
      </c>
      <c r="H8" s="34" t="s">
        <v>96</v>
      </c>
      <c r="I8" s="35">
        <v>0.7</v>
      </c>
      <c r="J8" s="36">
        <f t="shared" si="1"/>
        <v>42000</v>
      </c>
      <c r="K8" s="35">
        <v>0</v>
      </c>
      <c r="L8" s="36">
        <f t="shared" si="1"/>
        <v>0</v>
      </c>
      <c r="M8" s="35">
        <v>0.3</v>
      </c>
      <c r="N8" s="36">
        <f t="shared" si="2"/>
        <v>18000</v>
      </c>
      <c r="O8" s="35">
        <v>0</v>
      </c>
      <c r="P8" s="36">
        <f t="shared" si="3"/>
        <v>0</v>
      </c>
      <c r="Q8" s="37">
        <f t="shared" si="4"/>
        <v>1</v>
      </c>
      <c r="R8" s="33">
        <f t="shared" si="5"/>
        <v>60000</v>
      </c>
      <c r="S8" s="34"/>
      <c r="T8" s="35">
        <v>0</v>
      </c>
      <c r="U8" s="36">
        <f t="shared" si="6"/>
        <v>0</v>
      </c>
      <c r="V8" s="35">
        <v>0</v>
      </c>
      <c r="W8" s="36">
        <f t="shared" si="7"/>
        <v>0</v>
      </c>
      <c r="X8" s="22">
        <f t="shared" si="8"/>
        <v>1</v>
      </c>
      <c r="Y8" s="26">
        <f t="shared" si="9"/>
        <v>0</v>
      </c>
      <c r="Z8" s="29"/>
    </row>
    <row r="9" spans="1:26" ht="78" customHeight="1" x14ac:dyDescent="0.25">
      <c r="A9" s="53"/>
      <c r="B9" s="53"/>
      <c r="C9" s="19" t="s">
        <v>90</v>
      </c>
      <c r="D9" s="5" t="s">
        <v>3</v>
      </c>
      <c r="E9" s="38">
        <v>35000</v>
      </c>
      <c r="F9" s="32">
        <v>1</v>
      </c>
      <c r="G9" s="33">
        <f t="shared" si="0"/>
        <v>35000</v>
      </c>
      <c r="H9" s="34" t="s">
        <v>94</v>
      </c>
      <c r="I9" s="35">
        <v>0.7</v>
      </c>
      <c r="J9" s="36">
        <f t="shared" si="1"/>
        <v>24500</v>
      </c>
      <c r="K9" s="35">
        <v>0</v>
      </c>
      <c r="L9" s="36">
        <f t="shared" si="1"/>
        <v>0</v>
      </c>
      <c r="M9" s="35">
        <v>0.3</v>
      </c>
      <c r="N9" s="36">
        <f t="shared" si="2"/>
        <v>10500</v>
      </c>
      <c r="O9" s="35">
        <v>0</v>
      </c>
      <c r="P9" s="36">
        <f t="shared" si="3"/>
        <v>0</v>
      </c>
      <c r="Q9" s="37">
        <f t="shared" si="4"/>
        <v>1</v>
      </c>
      <c r="R9" s="33">
        <f t="shared" si="5"/>
        <v>35000</v>
      </c>
      <c r="S9" s="34"/>
      <c r="T9" s="35">
        <v>0</v>
      </c>
      <c r="U9" s="36">
        <f t="shared" si="6"/>
        <v>0</v>
      </c>
      <c r="V9" s="35">
        <v>0</v>
      </c>
      <c r="W9" s="36">
        <f t="shared" si="7"/>
        <v>0</v>
      </c>
      <c r="X9" s="22">
        <f t="shared" si="8"/>
        <v>1</v>
      </c>
      <c r="Y9" s="26">
        <f t="shared" si="9"/>
        <v>0</v>
      </c>
      <c r="Z9" s="29"/>
    </row>
    <row r="10" spans="1:26" ht="30.75" customHeight="1" x14ac:dyDescent="0.25">
      <c r="A10" s="53"/>
      <c r="B10" s="53"/>
      <c r="C10" s="19" t="s">
        <v>69</v>
      </c>
      <c r="D10" s="5" t="s">
        <v>3</v>
      </c>
      <c r="E10" s="38">
        <v>5000</v>
      </c>
      <c r="F10" s="32">
        <v>1</v>
      </c>
      <c r="G10" s="33">
        <f t="shared" si="0"/>
        <v>5000</v>
      </c>
      <c r="H10" s="34" t="s">
        <v>73</v>
      </c>
      <c r="I10" s="35">
        <v>0.5</v>
      </c>
      <c r="J10" s="36">
        <f t="shared" si="1"/>
        <v>2500</v>
      </c>
      <c r="K10" s="35">
        <v>0.15</v>
      </c>
      <c r="L10" s="36">
        <f t="shared" si="1"/>
        <v>750</v>
      </c>
      <c r="M10" s="35">
        <v>0.15</v>
      </c>
      <c r="N10" s="36">
        <f t="shared" si="2"/>
        <v>750</v>
      </c>
      <c r="O10" s="35">
        <v>0</v>
      </c>
      <c r="P10" s="36">
        <f t="shared" si="3"/>
        <v>0</v>
      </c>
      <c r="Q10" s="37">
        <f t="shared" si="4"/>
        <v>0.8</v>
      </c>
      <c r="R10" s="33">
        <f t="shared" si="5"/>
        <v>4000</v>
      </c>
      <c r="S10" s="34"/>
      <c r="T10" s="35">
        <v>0.2</v>
      </c>
      <c r="U10" s="36">
        <f t="shared" si="6"/>
        <v>1000</v>
      </c>
      <c r="V10" s="35">
        <v>0</v>
      </c>
      <c r="W10" s="36">
        <f t="shared" si="7"/>
        <v>0</v>
      </c>
      <c r="X10" s="22">
        <f t="shared" si="8"/>
        <v>1</v>
      </c>
      <c r="Y10" s="26">
        <f t="shared" si="9"/>
        <v>0</v>
      </c>
      <c r="Z10" s="29"/>
    </row>
    <row r="11" spans="1:26" ht="15.75" x14ac:dyDescent="0.25">
      <c r="A11" s="53"/>
      <c r="B11" s="53"/>
      <c r="C11" s="19" t="s">
        <v>6</v>
      </c>
      <c r="D11" s="5" t="s">
        <v>3</v>
      </c>
      <c r="E11" s="38">
        <v>15000</v>
      </c>
      <c r="F11" s="32">
        <v>1</v>
      </c>
      <c r="G11" s="33">
        <f t="shared" si="0"/>
        <v>15000</v>
      </c>
      <c r="H11" s="34" t="s">
        <v>73</v>
      </c>
      <c r="I11" s="35">
        <v>0.5</v>
      </c>
      <c r="J11" s="36">
        <f t="shared" si="1"/>
        <v>7500</v>
      </c>
      <c r="K11" s="35">
        <v>0.15</v>
      </c>
      <c r="L11" s="36">
        <f t="shared" si="1"/>
        <v>2250</v>
      </c>
      <c r="M11" s="35">
        <v>0.15</v>
      </c>
      <c r="N11" s="36">
        <f t="shared" si="2"/>
        <v>2250</v>
      </c>
      <c r="O11" s="35">
        <v>0</v>
      </c>
      <c r="P11" s="36">
        <f t="shared" si="3"/>
        <v>0</v>
      </c>
      <c r="Q11" s="37">
        <f t="shared" si="4"/>
        <v>0.8</v>
      </c>
      <c r="R11" s="33">
        <f t="shared" si="5"/>
        <v>12000</v>
      </c>
      <c r="S11" s="34"/>
      <c r="T11" s="35">
        <v>0.2</v>
      </c>
      <c r="U11" s="36">
        <f t="shared" si="6"/>
        <v>3000</v>
      </c>
      <c r="V11" s="35">
        <v>0</v>
      </c>
      <c r="W11" s="36">
        <f t="shared" si="7"/>
        <v>0</v>
      </c>
      <c r="X11" s="22">
        <f t="shared" si="8"/>
        <v>1</v>
      </c>
      <c r="Y11" s="26">
        <f t="shared" si="9"/>
        <v>0</v>
      </c>
      <c r="Z11" s="29"/>
    </row>
    <row r="12" spans="1:26" ht="15.75" x14ac:dyDescent="0.25">
      <c r="A12" s="53"/>
      <c r="B12" s="53"/>
      <c r="C12" s="19" t="s">
        <v>71</v>
      </c>
      <c r="D12" s="5" t="s">
        <v>3</v>
      </c>
      <c r="E12" s="38">
        <v>19000</v>
      </c>
      <c r="F12" s="32">
        <v>1</v>
      </c>
      <c r="G12" s="33">
        <f t="shared" si="0"/>
        <v>19000</v>
      </c>
      <c r="H12" s="34" t="s">
        <v>73</v>
      </c>
      <c r="I12" s="35">
        <v>0.5</v>
      </c>
      <c r="J12" s="36">
        <f t="shared" si="1"/>
        <v>9500</v>
      </c>
      <c r="K12" s="35">
        <v>0.15</v>
      </c>
      <c r="L12" s="36">
        <f t="shared" si="1"/>
        <v>2850</v>
      </c>
      <c r="M12" s="35">
        <v>0.15</v>
      </c>
      <c r="N12" s="36">
        <f t="shared" si="2"/>
        <v>2850</v>
      </c>
      <c r="O12" s="35">
        <v>0</v>
      </c>
      <c r="P12" s="36">
        <f t="shared" si="3"/>
        <v>0</v>
      </c>
      <c r="Q12" s="37">
        <f t="shared" si="4"/>
        <v>0.8</v>
      </c>
      <c r="R12" s="33">
        <f t="shared" si="5"/>
        <v>15200</v>
      </c>
      <c r="S12" s="34"/>
      <c r="T12" s="35">
        <v>0.2</v>
      </c>
      <c r="U12" s="36">
        <f t="shared" si="6"/>
        <v>3800</v>
      </c>
      <c r="V12" s="35">
        <v>0</v>
      </c>
      <c r="W12" s="36">
        <f t="shared" si="7"/>
        <v>0</v>
      </c>
      <c r="X12" s="22">
        <f t="shared" si="8"/>
        <v>1</v>
      </c>
      <c r="Y12" s="26">
        <f t="shared" si="9"/>
        <v>0</v>
      </c>
      <c r="Z12" s="29"/>
    </row>
    <row r="13" spans="1:26" ht="15.75" x14ac:dyDescent="0.25">
      <c r="A13" s="53"/>
      <c r="B13" s="53"/>
      <c r="C13" s="19" t="s">
        <v>70</v>
      </c>
      <c r="D13" s="5" t="s">
        <v>3</v>
      </c>
      <c r="E13" s="38">
        <v>18000</v>
      </c>
      <c r="F13" s="32">
        <v>1</v>
      </c>
      <c r="G13" s="33">
        <f t="shared" si="0"/>
        <v>18000</v>
      </c>
      <c r="H13" s="34" t="s">
        <v>72</v>
      </c>
      <c r="I13" s="35">
        <v>0.5</v>
      </c>
      <c r="J13" s="36">
        <f t="shared" si="1"/>
        <v>9000</v>
      </c>
      <c r="K13" s="35">
        <v>0.15</v>
      </c>
      <c r="L13" s="36">
        <f t="shared" si="1"/>
        <v>2700</v>
      </c>
      <c r="M13" s="35">
        <v>0.15</v>
      </c>
      <c r="N13" s="36">
        <f t="shared" si="2"/>
        <v>2700</v>
      </c>
      <c r="O13" s="35">
        <v>0</v>
      </c>
      <c r="P13" s="36">
        <f t="shared" si="3"/>
        <v>0</v>
      </c>
      <c r="Q13" s="37">
        <f t="shared" si="4"/>
        <v>0.8</v>
      </c>
      <c r="R13" s="33">
        <f t="shared" si="5"/>
        <v>14400</v>
      </c>
      <c r="S13" s="34"/>
      <c r="T13" s="35">
        <v>0.2</v>
      </c>
      <c r="U13" s="36">
        <f t="shared" si="6"/>
        <v>3600</v>
      </c>
      <c r="V13" s="35">
        <v>0</v>
      </c>
      <c r="W13" s="36">
        <f t="shared" si="7"/>
        <v>0</v>
      </c>
      <c r="X13" s="22">
        <f t="shared" si="8"/>
        <v>1</v>
      </c>
      <c r="Y13" s="26">
        <f t="shared" si="9"/>
        <v>0</v>
      </c>
      <c r="Z13" s="29"/>
    </row>
    <row r="14" spans="1:26" ht="24" x14ac:dyDescent="0.25">
      <c r="A14" s="53"/>
      <c r="B14" s="53"/>
      <c r="C14" s="19" t="s">
        <v>7</v>
      </c>
      <c r="D14" s="5" t="s">
        <v>3</v>
      </c>
      <c r="E14" s="38">
        <v>5000</v>
      </c>
      <c r="F14" s="32">
        <v>1</v>
      </c>
      <c r="G14" s="33">
        <f t="shared" si="0"/>
        <v>5000</v>
      </c>
      <c r="H14" s="34" t="s">
        <v>74</v>
      </c>
      <c r="I14" s="35">
        <v>0.5</v>
      </c>
      <c r="J14" s="36">
        <f t="shared" si="1"/>
        <v>2500</v>
      </c>
      <c r="K14" s="35">
        <v>0.15</v>
      </c>
      <c r="L14" s="36">
        <f t="shared" si="1"/>
        <v>750</v>
      </c>
      <c r="M14" s="35">
        <v>0.15</v>
      </c>
      <c r="N14" s="36">
        <f t="shared" si="2"/>
        <v>750</v>
      </c>
      <c r="O14" s="35">
        <v>0</v>
      </c>
      <c r="P14" s="36">
        <f t="shared" si="3"/>
        <v>0</v>
      </c>
      <c r="Q14" s="37">
        <f t="shared" si="4"/>
        <v>0.8</v>
      </c>
      <c r="R14" s="33">
        <f t="shared" si="5"/>
        <v>4000</v>
      </c>
      <c r="S14" s="34"/>
      <c r="T14" s="35">
        <v>0.2</v>
      </c>
      <c r="U14" s="36">
        <f t="shared" si="6"/>
        <v>1000</v>
      </c>
      <c r="V14" s="35">
        <v>0</v>
      </c>
      <c r="W14" s="36">
        <f t="shared" si="7"/>
        <v>0</v>
      </c>
      <c r="X14" s="22">
        <f t="shared" si="8"/>
        <v>1</v>
      </c>
      <c r="Y14" s="26">
        <f t="shared" si="9"/>
        <v>0</v>
      </c>
      <c r="Z14" s="29"/>
    </row>
    <row r="15" spans="1:26" ht="174" customHeight="1" x14ac:dyDescent="0.25">
      <c r="A15" s="53"/>
      <c r="B15" s="53"/>
      <c r="C15" s="19" t="s">
        <v>91</v>
      </c>
      <c r="D15" s="5" t="s">
        <v>3</v>
      </c>
      <c r="E15" s="31">
        <v>60000</v>
      </c>
      <c r="F15" s="32">
        <v>1</v>
      </c>
      <c r="G15" s="33">
        <f t="shared" si="0"/>
        <v>60000</v>
      </c>
      <c r="H15" s="34" t="s">
        <v>97</v>
      </c>
      <c r="I15" s="35">
        <v>0.7</v>
      </c>
      <c r="J15" s="36">
        <f t="shared" si="1"/>
        <v>42000</v>
      </c>
      <c r="K15" s="35">
        <v>0</v>
      </c>
      <c r="L15" s="36">
        <f t="shared" si="1"/>
        <v>0</v>
      </c>
      <c r="M15" s="35">
        <v>0.3</v>
      </c>
      <c r="N15" s="36">
        <f t="shared" si="2"/>
        <v>18000</v>
      </c>
      <c r="O15" s="35">
        <v>0</v>
      </c>
      <c r="P15" s="36">
        <f t="shared" si="3"/>
        <v>0</v>
      </c>
      <c r="Q15" s="37">
        <f t="shared" si="4"/>
        <v>1</v>
      </c>
      <c r="R15" s="33">
        <f t="shared" si="5"/>
        <v>60000</v>
      </c>
      <c r="S15" s="34" t="s">
        <v>92</v>
      </c>
      <c r="T15" s="35">
        <v>0</v>
      </c>
      <c r="U15" s="36">
        <f t="shared" si="6"/>
        <v>0</v>
      </c>
      <c r="V15" s="35">
        <v>0</v>
      </c>
      <c r="W15" s="36">
        <f t="shared" si="7"/>
        <v>0</v>
      </c>
      <c r="X15" s="22">
        <f t="shared" si="8"/>
        <v>1</v>
      </c>
      <c r="Y15" s="26">
        <f t="shared" si="9"/>
        <v>0</v>
      </c>
      <c r="Z15" s="29"/>
    </row>
    <row r="16" spans="1:26" ht="31.5" customHeight="1" x14ac:dyDescent="0.25">
      <c r="A16" s="53" t="s">
        <v>38</v>
      </c>
      <c r="B16" s="53" t="s">
        <v>9</v>
      </c>
      <c r="C16" s="20" t="s">
        <v>10</v>
      </c>
      <c r="D16" s="5" t="s">
        <v>3</v>
      </c>
      <c r="E16" s="38">
        <v>0</v>
      </c>
      <c r="F16" s="32">
        <v>1</v>
      </c>
      <c r="G16" s="33">
        <f t="shared" si="0"/>
        <v>0</v>
      </c>
      <c r="H16" s="34" t="s">
        <v>66</v>
      </c>
      <c r="I16" s="35">
        <v>0</v>
      </c>
      <c r="J16" s="36">
        <f t="shared" si="1"/>
        <v>0</v>
      </c>
      <c r="K16" s="35">
        <v>0</v>
      </c>
      <c r="L16" s="36">
        <f t="shared" si="1"/>
        <v>0</v>
      </c>
      <c r="M16" s="35">
        <v>0</v>
      </c>
      <c r="N16" s="36">
        <f t="shared" si="2"/>
        <v>0</v>
      </c>
      <c r="O16" s="35">
        <v>0</v>
      </c>
      <c r="P16" s="36">
        <f t="shared" si="3"/>
        <v>0</v>
      </c>
      <c r="Q16" s="37">
        <f t="shared" si="4"/>
        <v>0</v>
      </c>
      <c r="R16" s="33">
        <f t="shared" si="5"/>
        <v>0</v>
      </c>
      <c r="S16" s="34"/>
      <c r="T16" s="35">
        <v>0</v>
      </c>
      <c r="U16" s="36">
        <f t="shared" si="6"/>
        <v>0</v>
      </c>
      <c r="V16" s="35">
        <v>1</v>
      </c>
      <c r="W16" s="36">
        <v>0</v>
      </c>
      <c r="X16" s="22">
        <f t="shared" si="8"/>
        <v>1</v>
      </c>
      <c r="Y16" s="26">
        <f t="shared" si="9"/>
        <v>0</v>
      </c>
      <c r="Z16" s="29"/>
    </row>
    <row r="17" spans="1:26" ht="31.5" customHeight="1" x14ac:dyDescent="0.25">
      <c r="A17" s="53"/>
      <c r="B17" s="53"/>
      <c r="C17" s="19" t="s">
        <v>11</v>
      </c>
      <c r="D17" s="5" t="s">
        <v>54</v>
      </c>
      <c r="E17" s="38">
        <v>250</v>
      </c>
      <c r="F17" s="32">
        <v>150</v>
      </c>
      <c r="G17" s="33">
        <f t="shared" si="0"/>
        <v>37500</v>
      </c>
      <c r="H17" s="34"/>
      <c r="I17" s="35">
        <v>0.5</v>
      </c>
      <c r="J17" s="36">
        <f t="shared" si="1"/>
        <v>18750</v>
      </c>
      <c r="K17" s="35">
        <v>0.15</v>
      </c>
      <c r="L17" s="36">
        <f t="shared" si="1"/>
        <v>5625</v>
      </c>
      <c r="M17" s="35">
        <v>0.15</v>
      </c>
      <c r="N17" s="36">
        <f t="shared" si="2"/>
        <v>5625</v>
      </c>
      <c r="O17" s="35">
        <v>0</v>
      </c>
      <c r="P17" s="36">
        <f t="shared" si="3"/>
        <v>0</v>
      </c>
      <c r="Q17" s="37">
        <f t="shared" si="4"/>
        <v>0.8</v>
      </c>
      <c r="R17" s="33">
        <f t="shared" si="5"/>
        <v>30000</v>
      </c>
      <c r="S17" s="34"/>
      <c r="T17" s="35">
        <v>0</v>
      </c>
      <c r="U17" s="36">
        <f t="shared" si="6"/>
        <v>0</v>
      </c>
      <c r="V17" s="35">
        <v>0.2</v>
      </c>
      <c r="W17" s="36">
        <f t="shared" si="7"/>
        <v>7500</v>
      </c>
      <c r="X17" s="22">
        <f t="shared" si="8"/>
        <v>1</v>
      </c>
      <c r="Y17" s="26">
        <f t="shared" si="9"/>
        <v>0</v>
      </c>
      <c r="Z17" s="29"/>
    </row>
    <row r="18" spans="1:26" ht="30" x14ac:dyDescent="0.25">
      <c r="A18" s="53"/>
      <c r="B18" s="53" t="s">
        <v>12</v>
      </c>
      <c r="C18" s="19" t="s">
        <v>13</v>
      </c>
      <c r="D18" s="5" t="s">
        <v>54</v>
      </c>
      <c r="E18" s="38">
        <v>50</v>
      </c>
      <c r="F18" s="32">
        <v>4545</v>
      </c>
      <c r="G18" s="33">
        <f t="shared" si="0"/>
        <v>227250</v>
      </c>
      <c r="H18" s="34" t="s">
        <v>98</v>
      </c>
      <c r="I18" s="35">
        <v>0.5</v>
      </c>
      <c r="J18" s="36">
        <f t="shared" si="1"/>
        <v>113625</v>
      </c>
      <c r="K18" s="35">
        <v>0.15</v>
      </c>
      <c r="L18" s="36">
        <f t="shared" si="1"/>
        <v>34087.5</v>
      </c>
      <c r="M18" s="35">
        <v>0.15</v>
      </c>
      <c r="N18" s="36">
        <f t="shared" si="2"/>
        <v>34087.5</v>
      </c>
      <c r="O18" s="35">
        <v>0</v>
      </c>
      <c r="P18" s="36">
        <f t="shared" si="3"/>
        <v>0</v>
      </c>
      <c r="Q18" s="37">
        <f t="shared" si="4"/>
        <v>0.8</v>
      </c>
      <c r="R18" s="33">
        <f t="shared" si="5"/>
        <v>181800</v>
      </c>
      <c r="S18" s="34"/>
      <c r="T18" s="35">
        <v>0</v>
      </c>
      <c r="U18" s="36">
        <f t="shared" si="6"/>
        <v>0</v>
      </c>
      <c r="V18" s="35">
        <v>0.2</v>
      </c>
      <c r="W18" s="36">
        <f t="shared" si="7"/>
        <v>45450</v>
      </c>
      <c r="X18" s="22">
        <f t="shared" si="8"/>
        <v>1</v>
      </c>
      <c r="Y18" s="26">
        <f t="shared" si="9"/>
        <v>0</v>
      </c>
      <c r="Z18" s="29" t="s">
        <v>83</v>
      </c>
    </row>
    <row r="19" spans="1:26" ht="24" x14ac:dyDescent="0.25">
      <c r="A19" s="53"/>
      <c r="B19" s="53"/>
      <c r="C19" s="19" t="s">
        <v>14</v>
      </c>
      <c r="D19" s="5" t="s">
        <v>54</v>
      </c>
      <c r="E19" s="38">
        <v>100</v>
      </c>
      <c r="F19" s="32">
        <v>3662</v>
      </c>
      <c r="G19" s="33">
        <f t="shared" si="0"/>
        <v>366200</v>
      </c>
      <c r="H19" s="34"/>
      <c r="I19" s="35">
        <v>0.5</v>
      </c>
      <c r="J19" s="36">
        <f t="shared" si="1"/>
        <v>183100</v>
      </c>
      <c r="K19" s="35">
        <v>0.15</v>
      </c>
      <c r="L19" s="36">
        <f t="shared" si="1"/>
        <v>54930</v>
      </c>
      <c r="M19" s="35">
        <v>0.15</v>
      </c>
      <c r="N19" s="36">
        <f t="shared" si="2"/>
        <v>54930</v>
      </c>
      <c r="O19" s="35">
        <v>0</v>
      </c>
      <c r="P19" s="36">
        <f t="shared" si="3"/>
        <v>0</v>
      </c>
      <c r="Q19" s="37">
        <f t="shared" si="4"/>
        <v>0.8</v>
      </c>
      <c r="R19" s="33">
        <f t="shared" si="5"/>
        <v>292960</v>
      </c>
      <c r="S19" s="34"/>
      <c r="T19" s="35">
        <v>0</v>
      </c>
      <c r="U19" s="36">
        <f t="shared" si="6"/>
        <v>0</v>
      </c>
      <c r="V19" s="35">
        <v>0.2</v>
      </c>
      <c r="W19" s="36">
        <f t="shared" si="7"/>
        <v>73240</v>
      </c>
      <c r="X19" s="22">
        <f t="shared" si="8"/>
        <v>1</v>
      </c>
      <c r="Y19" s="26">
        <f t="shared" si="9"/>
        <v>0</v>
      </c>
      <c r="Z19" s="29" t="s">
        <v>84</v>
      </c>
    </row>
    <row r="20" spans="1:26" ht="15.75" x14ac:dyDescent="0.25">
      <c r="A20" s="53" t="s">
        <v>39</v>
      </c>
      <c r="B20" s="53" t="s">
        <v>15</v>
      </c>
      <c r="C20" s="19" t="s">
        <v>16</v>
      </c>
      <c r="D20" s="5" t="s">
        <v>55</v>
      </c>
      <c r="E20" s="38">
        <v>1000</v>
      </c>
      <c r="F20" s="32">
        <v>8</v>
      </c>
      <c r="G20" s="33">
        <f t="shared" si="0"/>
        <v>8000</v>
      </c>
      <c r="H20" s="34"/>
      <c r="I20" s="35">
        <v>0.5</v>
      </c>
      <c r="J20" s="36">
        <f t="shared" si="1"/>
        <v>4000</v>
      </c>
      <c r="K20" s="35">
        <v>0.15</v>
      </c>
      <c r="L20" s="36">
        <f t="shared" si="1"/>
        <v>1200</v>
      </c>
      <c r="M20" s="35">
        <v>0.15</v>
      </c>
      <c r="N20" s="36">
        <f t="shared" si="2"/>
        <v>1200</v>
      </c>
      <c r="O20" s="35">
        <v>0</v>
      </c>
      <c r="P20" s="36">
        <f t="shared" si="3"/>
        <v>0</v>
      </c>
      <c r="Q20" s="37">
        <f t="shared" si="4"/>
        <v>0.8</v>
      </c>
      <c r="R20" s="33">
        <f t="shared" si="5"/>
        <v>6400</v>
      </c>
      <c r="S20" s="34"/>
      <c r="T20" s="35">
        <v>0.2</v>
      </c>
      <c r="U20" s="36">
        <f t="shared" si="6"/>
        <v>1600</v>
      </c>
      <c r="V20" s="35">
        <v>0</v>
      </c>
      <c r="W20" s="36">
        <f t="shared" si="7"/>
        <v>0</v>
      </c>
      <c r="X20" s="22">
        <f t="shared" si="8"/>
        <v>1</v>
      </c>
      <c r="Y20" s="26">
        <f t="shared" si="9"/>
        <v>0</v>
      </c>
      <c r="Z20" s="29" t="s">
        <v>86</v>
      </c>
    </row>
    <row r="21" spans="1:26" ht="15.75" x14ac:dyDescent="0.25">
      <c r="A21" s="53"/>
      <c r="B21" s="53"/>
      <c r="C21" s="19" t="s">
        <v>17</v>
      </c>
      <c r="D21" s="5" t="s">
        <v>56</v>
      </c>
      <c r="E21" s="38">
        <v>750</v>
      </c>
      <c r="F21" s="32">
        <v>8</v>
      </c>
      <c r="G21" s="33">
        <f t="shared" si="0"/>
        <v>6000</v>
      </c>
      <c r="H21" s="34"/>
      <c r="I21" s="35">
        <v>0.5</v>
      </c>
      <c r="J21" s="36">
        <f t="shared" si="1"/>
        <v>3000</v>
      </c>
      <c r="K21" s="35">
        <v>0.15</v>
      </c>
      <c r="L21" s="36">
        <f t="shared" si="1"/>
        <v>900</v>
      </c>
      <c r="M21" s="35">
        <v>0.15</v>
      </c>
      <c r="N21" s="36">
        <f t="shared" si="2"/>
        <v>900</v>
      </c>
      <c r="O21" s="35">
        <v>0</v>
      </c>
      <c r="P21" s="36">
        <f t="shared" si="3"/>
        <v>0</v>
      </c>
      <c r="Q21" s="37">
        <f t="shared" si="4"/>
        <v>0.8</v>
      </c>
      <c r="R21" s="33">
        <f t="shared" si="5"/>
        <v>4800</v>
      </c>
      <c r="S21" s="34"/>
      <c r="T21" s="35">
        <v>0.2</v>
      </c>
      <c r="U21" s="36">
        <f t="shared" si="6"/>
        <v>1200</v>
      </c>
      <c r="V21" s="35">
        <v>0</v>
      </c>
      <c r="W21" s="36">
        <f t="shared" si="7"/>
        <v>0</v>
      </c>
      <c r="X21" s="22">
        <f t="shared" si="8"/>
        <v>1</v>
      </c>
      <c r="Y21" s="26">
        <f t="shared" si="9"/>
        <v>0</v>
      </c>
      <c r="Z21" s="29" t="s">
        <v>86</v>
      </c>
    </row>
    <row r="22" spans="1:26" ht="64.5" customHeight="1" x14ac:dyDescent="0.25">
      <c r="A22" s="53"/>
      <c r="B22" s="1" t="s">
        <v>18</v>
      </c>
      <c r="C22" s="19" t="s">
        <v>76</v>
      </c>
      <c r="D22" s="5" t="s">
        <v>3</v>
      </c>
      <c r="E22" s="38">
        <v>5000</v>
      </c>
      <c r="F22" s="32">
        <v>1</v>
      </c>
      <c r="G22" s="33">
        <f t="shared" si="0"/>
        <v>5000</v>
      </c>
      <c r="H22" s="5" t="s">
        <v>77</v>
      </c>
      <c r="I22" s="35">
        <v>0.5</v>
      </c>
      <c r="J22" s="36">
        <f t="shared" si="1"/>
        <v>2500</v>
      </c>
      <c r="K22" s="35">
        <v>0.15</v>
      </c>
      <c r="L22" s="36">
        <f t="shared" si="1"/>
        <v>750</v>
      </c>
      <c r="M22" s="35">
        <v>0.15</v>
      </c>
      <c r="N22" s="36">
        <f t="shared" si="2"/>
        <v>750</v>
      </c>
      <c r="O22" s="35">
        <v>0</v>
      </c>
      <c r="P22" s="36">
        <f t="shared" si="3"/>
        <v>0</v>
      </c>
      <c r="Q22" s="37">
        <f t="shared" si="4"/>
        <v>0.8</v>
      </c>
      <c r="R22" s="33">
        <f t="shared" si="5"/>
        <v>4000</v>
      </c>
      <c r="S22" s="34"/>
      <c r="T22" s="35">
        <v>0</v>
      </c>
      <c r="U22" s="36">
        <f t="shared" si="6"/>
        <v>0</v>
      </c>
      <c r="V22" s="35">
        <v>0.2</v>
      </c>
      <c r="W22" s="36">
        <f t="shared" si="7"/>
        <v>1000</v>
      </c>
      <c r="X22" s="22">
        <f t="shared" si="8"/>
        <v>1</v>
      </c>
      <c r="Y22" s="26">
        <f t="shared" si="9"/>
        <v>0</v>
      </c>
      <c r="Z22" s="29"/>
    </row>
    <row r="23" spans="1:26" ht="24" x14ac:dyDescent="0.25">
      <c r="A23" s="53"/>
      <c r="B23" s="1" t="s">
        <v>19</v>
      </c>
      <c r="C23" s="19" t="s">
        <v>20</v>
      </c>
      <c r="D23" s="5" t="s">
        <v>57</v>
      </c>
      <c r="E23" s="38">
        <v>8</v>
      </c>
      <c r="F23" s="32">
        <f>894+2*594</f>
        <v>2082</v>
      </c>
      <c r="G23" s="33">
        <f t="shared" si="0"/>
        <v>16656</v>
      </c>
      <c r="H23" s="34"/>
      <c r="I23" s="35">
        <v>0.5</v>
      </c>
      <c r="J23" s="36">
        <f t="shared" si="1"/>
        <v>8328</v>
      </c>
      <c r="K23" s="35">
        <v>0.15</v>
      </c>
      <c r="L23" s="36">
        <f t="shared" si="1"/>
        <v>2498.4</v>
      </c>
      <c r="M23" s="35">
        <v>0.15</v>
      </c>
      <c r="N23" s="36">
        <f t="shared" si="2"/>
        <v>2498.4</v>
      </c>
      <c r="O23" s="35">
        <v>0</v>
      </c>
      <c r="P23" s="36">
        <f t="shared" si="3"/>
        <v>0</v>
      </c>
      <c r="Q23" s="37">
        <f t="shared" si="4"/>
        <v>0.8</v>
      </c>
      <c r="R23" s="33">
        <f t="shared" si="5"/>
        <v>13324.800000000001</v>
      </c>
      <c r="S23" s="34"/>
      <c r="T23" s="35">
        <v>0.2</v>
      </c>
      <c r="U23" s="36">
        <f t="shared" si="6"/>
        <v>3331.2000000000003</v>
      </c>
      <c r="V23" s="35">
        <v>0</v>
      </c>
      <c r="W23" s="36">
        <f t="shared" si="7"/>
        <v>0</v>
      </c>
      <c r="X23" s="22">
        <f t="shared" si="8"/>
        <v>1</v>
      </c>
      <c r="Y23" s="26">
        <f t="shared" si="9"/>
        <v>0</v>
      </c>
      <c r="Z23" s="29" t="s">
        <v>85</v>
      </c>
    </row>
    <row r="24" spans="1:26" ht="63" customHeight="1" x14ac:dyDescent="0.25">
      <c r="A24" s="53"/>
      <c r="B24" s="53" t="s">
        <v>21</v>
      </c>
      <c r="C24" s="19" t="s">
        <v>22</v>
      </c>
      <c r="D24" s="5" t="s">
        <v>88</v>
      </c>
      <c r="E24" s="31">
        <v>3.5</v>
      </c>
      <c r="F24" s="32">
        <f>44200</f>
        <v>44200</v>
      </c>
      <c r="G24" s="33">
        <f t="shared" si="0"/>
        <v>154700</v>
      </c>
      <c r="H24" s="34" t="str">
        <f>"Le cout unitaire est un cout au mètre de lit. Cela correspond à une plantation de ripisylve sur un linéaire de "&amp;F24/2/1000&amp;" kilomètres de cours d'eau"</f>
        <v>Le cout unitaire est un cout au mètre de lit. Cela correspond à une plantation de ripisylve sur un linéaire de 22,1 kilomètres de cours d'eau</v>
      </c>
      <c r="I24" s="35">
        <v>0.5</v>
      </c>
      <c r="J24" s="36">
        <f t="shared" si="1"/>
        <v>77350</v>
      </c>
      <c r="K24" s="35">
        <v>0.15</v>
      </c>
      <c r="L24" s="36">
        <f t="shared" si="1"/>
        <v>23205</v>
      </c>
      <c r="M24" s="35">
        <v>0.15</v>
      </c>
      <c r="N24" s="36">
        <f t="shared" si="2"/>
        <v>23205</v>
      </c>
      <c r="O24" s="35">
        <v>0</v>
      </c>
      <c r="P24" s="36">
        <f t="shared" si="3"/>
        <v>0</v>
      </c>
      <c r="Q24" s="37">
        <f t="shared" si="4"/>
        <v>0.8</v>
      </c>
      <c r="R24" s="33">
        <f t="shared" si="5"/>
        <v>123760</v>
      </c>
      <c r="S24" s="34"/>
      <c r="T24" s="35">
        <v>0.2</v>
      </c>
      <c r="U24" s="36">
        <f t="shared" si="6"/>
        <v>30940</v>
      </c>
      <c r="V24" s="35">
        <v>0</v>
      </c>
      <c r="W24" s="36">
        <f t="shared" si="7"/>
        <v>0</v>
      </c>
      <c r="X24" s="22">
        <f t="shared" si="8"/>
        <v>1</v>
      </c>
      <c r="Y24" s="26">
        <f t="shared" si="9"/>
        <v>0</v>
      </c>
      <c r="Z24" s="29"/>
    </row>
    <row r="25" spans="1:26" ht="24" x14ac:dyDescent="0.25">
      <c r="A25" s="53"/>
      <c r="B25" s="53"/>
      <c r="C25" s="19" t="s">
        <v>23</v>
      </c>
      <c r="D25" s="5" t="s">
        <v>58</v>
      </c>
      <c r="E25" s="38">
        <v>12000</v>
      </c>
      <c r="F25" s="32">
        <v>5</v>
      </c>
      <c r="G25" s="33">
        <f t="shared" si="0"/>
        <v>60000</v>
      </c>
      <c r="H25" s="34"/>
      <c r="I25" s="35">
        <v>0.5</v>
      </c>
      <c r="J25" s="36">
        <f t="shared" si="1"/>
        <v>30000</v>
      </c>
      <c r="K25" s="35">
        <v>0.15</v>
      </c>
      <c r="L25" s="36">
        <f t="shared" si="1"/>
        <v>9000</v>
      </c>
      <c r="M25" s="35">
        <v>0.15</v>
      </c>
      <c r="N25" s="36">
        <f t="shared" si="2"/>
        <v>9000</v>
      </c>
      <c r="O25" s="35">
        <v>0</v>
      </c>
      <c r="P25" s="36">
        <f t="shared" si="3"/>
        <v>0</v>
      </c>
      <c r="Q25" s="37">
        <f t="shared" si="4"/>
        <v>0.8</v>
      </c>
      <c r="R25" s="33">
        <f t="shared" si="5"/>
        <v>48000</v>
      </c>
      <c r="S25" s="34"/>
      <c r="T25" s="35">
        <v>0.2</v>
      </c>
      <c r="U25" s="36">
        <f t="shared" si="6"/>
        <v>12000</v>
      </c>
      <c r="V25" s="35">
        <v>0</v>
      </c>
      <c r="W25" s="36">
        <f t="shared" si="7"/>
        <v>0</v>
      </c>
      <c r="X25" s="22">
        <f t="shared" si="8"/>
        <v>1</v>
      </c>
      <c r="Y25" s="26">
        <f t="shared" si="9"/>
        <v>0</v>
      </c>
      <c r="Z25" s="29"/>
    </row>
    <row r="26" spans="1:26" ht="45" x14ac:dyDescent="0.25">
      <c r="A26" s="53"/>
      <c r="B26" s="53"/>
      <c r="C26" s="19" t="s">
        <v>24</v>
      </c>
      <c r="D26" s="5" t="s">
        <v>57</v>
      </c>
      <c r="E26" s="38">
        <v>8</v>
      </c>
      <c r="F26" s="32">
        <f>1900*2</f>
        <v>3800</v>
      </c>
      <c r="G26" s="33">
        <f t="shared" si="0"/>
        <v>30400</v>
      </c>
      <c r="H26" s="34" t="str">
        <f>"Chiffrage au mètre linéaire de berges. Cela correspond à une plantation de ripisylve sur un linéaire de "&amp;F26/2/1000&amp;" kilomètres de cours d'eau"</f>
        <v>Chiffrage au mètre linéaire de berges. Cela correspond à une plantation de ripisylve sur un linéaire de 1,9 kilomètres de cours d'eau</v>
      </c>
      <c r="I26" s="35">
        <v>0.5</v>
      </c>
      <c r="J26" s="36">
        <f t="shared" si="1"/>
        <v>15200</v>
      </c>
      <c r="K26" s="35">
        <v>0.15</v>
      </c>
      <c r="L26" s="36">
        <f t="shared" si="1"/>
        <v>4560</v>
      </c>
      <c r="M26" s="35">
        <v>0.15</v>
      </c>
      <c r="N26" s="36">
        <f t="shared" si="2"/>
        <v>4560</v>
      </c>
      <c r="O26" s="35">
        <v>0</v>
      </c>
      <c r="P26" s="36">
        <f t="shared" si="3"/>
        <v>0</v>
      </c>
      <c r="Q26" s="37">
        <f t="shared" si="4"/>
        <v>0.8</v>
      </c>
      <c r="R26" s="33">
        <f t="shared" si="5"/>
        <v>24320</v>
      </c>
      <c r="S26" s="34"/>
      <c r="T26" s="35">
        <v>0</v>
      </c>
      <c r="U26" s="36">
        <f t="shared" si="6"/>
        <v>0</v>
      </c>
      <c r="V26" s="35">
        <v>0.2</v>
      </c>
      <c r="W26" s="36">
        <f t="shared" si="7"/>
        <v>6080</v>
      </c>
      <c r="X26" s="22">
        <f t="shared" si="8"/>
        <v>1</v>
      </c>
      <c r="Y26" s="26">
        <f t="shared" si="9"/>
        <v>0</v>
      </c>
      <c r="Z26" s="29"/>
    </row>
    <row r="27" spans="1:26" ht="15.75" x14ac:dyDescent="0.25">
      <c r="A27" s="53" t="s">
        <v>40</v>
      </c>
      <c r="B27" s="48" t="s">
        <v>25</v>
      </c>
      <c r="C27" s="25" t="s">
        <v>25</v>
      </c>
      <c r="D27" s="5" t="s">
        <v>58</v>
      </c>
      <c r="E27" s="38">
        <v>4500</v>
      </c>
      <c r="F27" s="32">
        <v>5</v>
      </c>
      <c r="G27" s="33">
        <f t="shared" si="0"/>
        <v>22500</v>
      </c>
      <c r="H27" s="34"/>
      <c r="I27" s="35">
        <v>0.5</v>
      </c>
      <c r="J27" s="36">
        <f t="shared" si="1"/>
        <v>11250</v>
      </c>
      <c r="K27" s="35">
        <v>0.15</v>
      </c>
      <c r="L27" s="36">
        <f t="shared" si="1"/>
        <v>3375</v>
      </c>
      <c r="M27" s="35">
        <v>0.15</v>
      </c>
      <c r="N27" s="36">
        <f t="shared" si="2"/>
        <v>3375</v>
      </c>
      <c r="O27" s="35">
        <v>0</v>
      </c>
      <c r="P27" s="36">
        <f t="shared" si="3"/>
        <v>0</v>
      </c>
      <c r="Q27" s="37">
        <f t="shared" si="4"/>
        <v>0.8</v>
      </c>
      <c r="R27" s="33">
        <f t="shared" si="5"/>
        <v>18000</v>
      </c>
      <c r="S27" s="34"/>
      <c r="T27" s="35">
        <v>0</v>
      </c>
      <c r="U27" s="36">
        <f t="shared" si="6"/>
        <v>0</v>
      </c>
      <c r="V27" s="35">
        <v>0.2</v>
      </c>
      <c r="W27" s="36">
        <f t="shared" si="7"/>
        <v>4500</v>
      </c>
      <c r="X27" s="22">
        <f t="shared" si="8"/>
        <v>1</v>
      </c>
      <c r="Y27" s="26">
        <f t="shared" si="9"/>
        <v>0</v>
      </c>
      <c r="Z27" s="29"/>
    </row>
    <row r="28" spans="1:26" ht="15.75" x14ac:dyDescent="0.25">
      <c r="A28" s="53"/>
      <c r="B28" s="48" t="s">
        <v>26</v>
      </c>
      <c r="C28" s="25" t="s">
        <v>26</v>
      </c>
      <c r="D28" s="5" t="s">
        <v>59</v>
      </c>
      <c r="E28" s="38">
        <v>3300</v>
      </c>
      <c r="F28" s="32">
        <v>2</v>
      </c>
      <c r="G28" s="33">
        <f t="shared" si="0"/>
        <v>6600</v>
      </c>
      <c r="H28" s="34"/>
      <c r="I28" s="35">
        <v>0.5</v>
      </c>
      <c r="J28" s="36">
        <f t="shared" si="1"/>
        <v>3300</v>
      </c>
      <c r="K28" s="35">
        <v>0</v>
      </c>
      <c r="L28" s="36">
        <f t="shared" si="1"/>
        <v>0</v>
      </c>
      <c r="M28" s="35">
        <v>0</v>
      </c>
      <c r="N28" s="36">
        <f t="shared" si="2"/>
        <v>0</v>
      </c>
      <c r="O28" s="35">
        <v>0</v>
      </c>
      <c r="P28" s="36">
        <f t="shared" si="3"/>
        <v>0</v>
      </c>
      <c r="Q28" s="37">
        <f t="shared" si="4"/>
        <v>0.5</v>
      </c>
      <c r="R28" s="33">
        <f t="shared" si="5"/>
        <v>3300</v>
      </c>
      <c r="S28" s="34"/>
      <c r="T28" s="35">
        <v>0</v>
      </c>
      <c r="U28" s="36">
        <f t="shared" si="6"/>
        <v>0</v>
      </c>
      <c r="V28" s="35">
        <v>0.5</v>
      </c>
      <c r="W28" s="36">
        <f t="shared" si="7"/>
        <v>3300</v>
      </c>
      <c r="X28" s="22">
        <f t="shared" si="8"/>
        <v>1</v>
      </c>
      <c r="Y28" s="26">
        <f t="shared" si="9"/>
        <v>0</v>
      </c>
      <c r="Z28" s="29"/>
    </row>
    <row r="29" spans="1:26" ht="15.75" x14ac:dyDescent="0.25">
      <c r="A29" s="53"/>
      <c r="B29" s="68" t="s">
        <v>27</v>
      </c>
      <c r="C29" s="25" t="s">
        <v>28</v>
      </c>
      <c r="D29" s="5" t="s">
        <v>58</v>
      </c>
      <c r="E29" s="38">
        <v>5000</v>
      </c>
      <c r="F29" s="32">
        <v>5</v>
      </c>
      <c r="G29" s="33">
        <f t="shared" si="0"/>
        <v>25000</v>
      </c>
      <c r="H29" s="34"/>
      <c r="I29" s="35">
        <v>0.5</v>
      </c>
      <c r="J29" s="36">
        <f t="shared" si="1"/>
        <v>12500</v>
      </c>
      <c r="K29" s="35">
        <v>0</v>
      </c>
      <c r="L29" s="36">
        <f t="shared" si="1"/>
        <v>0</v>
      </c>
      <c r="M29" s="35">
        <v>0</v>
      </c>
      <c r="N29" s="36">
        <f t="shared" si="2"/>
        <v>0</v>
      </c>
      <c r="O29" s="35">
        <v>0</v>
      </c>
      <c r="P29" s="36">
        <f t="shared" si="3"/>
        <v>0</v>
      </c>
      <c r="Q29" s="37">
        <f t="shared" si="4"/>
        <v>0.5</v>
      </c>
      <c r="R29" s="33">
        <f t="shared" si="5"/>
        <v>12500</v>
      </c>
      <c r="S29" s="34"/>
      <c r="T29" s="35">
        <v>0</v>
      </c>
      <c r="U29" s="36">
        <f t="shared" si="6"/>
        <v>0</v>
      </c>
      <c r="V29" s="35">
        <v>0.5</v>
      </c>
      <c r="W29" s="36">
        <f t="shared" si="7"/>
        <v>12500</v>
      </c>
      <c r="X29" s="22">
        <f t="shared" si="8"/>
        <v>1</v>
      </c>
      <c r="Y29" s="26">
        <f t="shared" si="9"/>
        <v>0</v>
      </c>
      <c r="Z29" s="29"/>
    </row>
    <row r="30" spans="1:26" ht="90" x14ac:dyDescent="0.25">
      <c r="A30" s="53"/>
      <c r="B30" s="68"/>
      <c r="C30" s="25" t="s">
        <v>29</v>
      </c>
      <c r="D30" s="5" t="s">
        <v>58</v>
      </c>
      <c r="E30" s="38">
        <v>1000</v>
      </c>
      <c r="F30" s="32">
        <v>5</v>
      </c>
      <c r="G30" s="33">
        <f t="shared" si="0"/>
        <v>5000</v>
      </c>
      <c r="H30" s="34"/>
      <c r="I30" s="35">
        <v>0.5</v>
      </c>
      <c r="J30" s="36">
        <f t="shared" si="1"/>
        <v>2500</v>
      </c>
      <c r="K30" s="35">
        <v>0</v>
      </c>
      <c r="L30" s="36">
        <f t="shared" si="1"/>
        <v>0</v>
      </c>
      <c r="M30" s="35">
        <v>0</v>
      </c>
      <c r="N30" s="36">
        <f t="shared" si="2"/>
        <v>0</v>
      </c>
      <c r="O30" s="35">
        <v>0</v>
      </c>
      <c r="P30" s="36">
        <f t="shared" si="3"/>
        <v>0</v>
      </c>
      <c r="Q30" s="37">
        <f t="shared" si="4"/>
        <v>0.5</v>
      </c>
      <c r="R30" s="33">
        <f t="shared" si="5"/>
        <v>2500</v>
      </c>
      <c r="S30" s="34" t="s">
        <v>95</v>
      </c>
      <c r="T30" s="35">
        <v>0</v>
      </c>
      <c r="U30" s="36">
        <f t="shared" si="6"/>
        <v>0</v>
      </c>
      <c r="V30" s="35">
        <v>0</v>
      </c>
      <c r="W30" s="36">
        <f t="shared" si="7"/>
        <v>0</v>
      </c>
      <c r="X30" s="22">
        <f t="shared" si="8"/>
        <v>0.5</v>
      </c>
      <c r="Y30" s="26">
        <f t="shared" si="9"/>
        <v>-2500</v>
      </c>
      <c r="Z30" s="29"/>
    </row>
    <row r="31" spans="1:26" ht="15.75" x14ac:dyDescent="0.25">
      <c r="A31" s="53"/>
      <c r="B31" s="68" t="s">
        <v>30</v>
      </c>
      <c r="C31" s="25" t="s">
        <v>31</v>
      </c>
      <c r="D31" s="5" t="s">
        <v>58</v>
      </c>
      <c r="E31" s="38">
        <v>35000</v>
      </c>
      <c r="F31" s="32">
        <v>5</v>
      </c>
      <c r="G31" s="33">
        <f t="shared" si="0"/>
        <v>175000</v>
      </c>
      <c r="H31" s="34"/>
      <c r="I31" s="35">
        <v>0.5</v>
      </c>
      <c r="J31" s="36">
        <f t="shared" si="1"/>
        <v>87500</v>
      </c>
      <c r="K31" s="35">
        <v>0.15</v>
      </c>
      <c r="L31" s="36">
        <f t="shared" si="1"/>
        <v>26250</v>
      </c>
      <c r="M31" s="35">
        <v>0.15</v>
      </c>
      <c r="N31" s="36">
        <f t="shared" si="2"/>
        <v>26250</v>
      </c>
      <c r="O31" s="35">
        <v>0</v>
      </c>
      <c r="P31" s="36">
        <f t="shared" si="3"/>
        <v>0</v>
      </c>
      <c r="Q31" s="37">
        <f t="shared" si="4"/>
        <v>0.8</v>
      </c>
      <c r="R31" s="33">
        <f t="shared" si="5"/>
        <v>140000</v>
      </c>
      <c r="S31" s="34"/>
      <c r="T31" s="35">
        <v>0</v>
      </c>
      <c r="U31" s="36">
        <f t="shared" si="6"/>
        <v>0</v>
      </c>
      <c r="V31" s="35">
        <v>0.2</v>
      </c>
      <c r="W31" s="36">
        <f t="shared" si="7"/>
        <v>35000</v>
      </c>
      <c r="X31" s="22">
        <f t="shared" si="8"/>
        <v>1</v>
      </c>
      <c r="Y31" s="26">
        <f t="shared" si="9"/>
        <v>0</v>
      </c>
      <c r="Z31" s="29"/>
    </row>
    <row r="32" spans="1:26" ht="90" x14ac:dyDescent="0.25">
      <c r="A32" s="53"/>
      <c r="B32" s="68"/>
      <c r="C32" s="25" t="s">
        <v>32</v>
      </c>
      <c r="D32" s="5" t="s">
        <v>58</v>
      </c>
      <c r="E32" s="38">
        <v>12000</v>
      </c>
      <c r="F32" s="32">
        <v>5</v>
      </c>
      <c r="G32" s="33">
        <f t="shared" si="0"/>
        <v>60000</v>
      </c>
      <c r="H32" s="34"/>
      <c r="I32" s="35">
        <v>0.5</v>
      </c>
      <c r="J32" s="36">
        <f t="shared" si="1"/>
        <v>30000</v>
      </c>
      <c r="K32" s="35">
        <v>0.15</v>
      </c>
      <c r="L32" s="36">
        <f t="shared" si="1"/>
        <v>9000</v>
      </c>
      <c r="M32" s="35">
        <v>0.15</v>
      </c>
      <c r="N32" s="36">
        <f t="shared" si="2"/>
        <v>9000</v>
      </c>
      <c r="O32" s="35">
        <v>0</v>
      </c>
      <c r="P32" s="36">
        <f t="shared" si="3"/>
        <v>0</v>
      </c>
      <c r="Q32" s="37">
        <f t="shared" si="4"/>
        <v>0.8</v>
      </c>
      <c r="R32" s="33">
        <f t="shared" si="5"/>
        <v>48000</v>
      </c>
      <c r="S32" s="34" t="s">
        <v>95</v>
      </c>
      <c r="T32" s="35">
        <v>0</v>
      </c>
      <c r="U32" s="36">
        <f t="shared" si="6"/>
        <v>0</v>
      </c>
      <c r="V32" s="35">
        <v>0</v>
      </c>
      <c r="W32" s="36">
        <f t="shared" si="7"/>
        <v>0</v>
      </c>
      <c r="X32" s="22">
        <f t="shared" si="8"/>
        <v>0.8</v>
      </c>
      <c r="Y32" s="26">
        <f t="shared" si="9"/>
        <v>-12000</v>
      </c>
      <c r="Z32" s="29"/>
    </row>
    <row r="33" spans="1:26" ht="15.75" x14ac:dyDescent="0.25">
      <c r="A33" s="53"/>
      <c r="B33" s="48" t="s">
        <v>33</v>
      </c>
      <c r="C33" s="20" t="s">
        <v>34</v>
      </c>
      <c r="D33" s="5" t="s">
        <v>60</v>
      </c>
      <c r="E33" s="38">
        <v>30000</v>
      </c>
      <c r="F33" s="32">
        <v>1</v>
      </c>
      <c r="G33" s="33">
        <f t="shared" si="0"/>
        <v>30000</v>
      </c>
      <c r="H33" s="34"/>
      <c r="I33" s="35">
        <v>0.7</v>
      </c>
      <c r="J33" s="36">
        <f t="shared" si="1"/>
        <v>21000</v>
      </c>
      <c r="K33" s="35">
        <v>0.1</v>
      </c>
      <c r="L33" s="36">
        <f t="shared" si="1"/>
        <v>3000</v>
      </c>
      <c r="M33" s="35">
        <v>0</v>
      </c>
      <c r="N33" s="36">
        <f t="shared" si="2"/>
        <v>0</v>
      </c>
      <c r="O33" s="35">
        <v>0</v>
      </c>
      <c r="P33" s="36">
        <f t="shared" si="3"/>
        <v>0</v>
      </c>
      <c r="Q33" s="37">
        <f t="shared" si="4"/>
        <v>0.79999999999999993</v>
      </c>
      <c r="R33" s="33">
        <f t="shared" si="5"/>
        <v>23999.999999999996</v>
      </c>
      <c r="S33" s="34"/>
      <c r="T33" s="35">
        <v>0</v>
      </c>
      <c r="U33" s="36">
        <f t="shared" si="6"/>
        <v>0</v>
      </c>
      <c r="V33" s="35">
        <v>0.2</v>
      </c>
      <c r="W33" s="36">
        <f t="shared" si="7"/>
        <v>6000</v>
      </c>
      <c r="X33" s="22">
        <f t="shared" si="8"/>
        <v>1</v>
      </c>
      <c r="Y33" s="26">
        <f t="shared" si="9"/>
        <v>0</v>
      </c>
      <c r="Z33" s="29"/>
    </row>
    <row r="34" spans="1:26" ht="16.5" thickBot="1" x14ac:dyDescent="0.3">
      <c r="A34" s="67"/>
      <c r="B34" s="49" t="s">
        <v>35</v>
      </c>
      <c r="C34" s="20" t="s">
        <v>36</v>
      </c>
      <c r="D34" s="4" t="s">
        <v>58</v>
      </c>
      <c r="E34" s="39">
        <v>10000</v>
      </c>
      <c r="F34" s="40">
        <v>5</v>
      </c>
      <c r="G34" s="33">
        <f t="shared" si="0"/>
        <v>50000</v>
      </c>
      <c r="H34" s="41"/>
      <c r="I34" s="42">
        <v>0.5</v>
      </c>
      <c r="J34" s="43">
        <f t="shared" si="1"/>
        <v>25000</v>
      </c>
      <c r="K34" s="42">
        <v>0.15</v>
      </c>
      <c r="L34" s="43">
        <f t="shared" si="1"/>
        <v>7500</v>
      </c>
      <c r="M34" s="42">
        <v>0.15</v>
      </c>
      <c r="N34" s="43">
        <f t="shared" si="2"/>
        <v>7500</v>
      </c>
      <c r="O34" s="42">
        <v>0</v>
      </c>
      <c r="P34" s="43">
        <f t="shared" si="3"/>
        <v>0</v>
      </c>
      <c r="Q34" s="44">
        <f t="shared" si="4"/>
        <v>0.8</v>
      </c>
      <c r="R34" s="45">
        <f t="shared" si="5"/>
        <v>40000</v>
      </c>
      <c r="S34" s="41"/>
      <c r="T34" s="42">
        <v>0</v>
      </c>
      <c r="U34" s="43">
        <f t="shared" si="6"/>
        <v>0</v>
      </c>
      <c r="V34" s="42">
        <v>0.2</v>
      </c>
      <c r="W34" s="43">
        <f t="shared" si="7"/>
        <v>10000</v>
      </c>
      <c r="X34" s="23">
        <f t="shared" si="8"/>
        <v>1</v>
      </c>
      <c r="Y34" s="27">
        <f t="shared" si="9"/>
        <v>0</v>
      </c>
      <c r="Z34" s="29"/>
    </row>
    <row r="35" spans="1:26" ht="15.75" thickBot="1" x14ac:dyDescent="0.3">
      <c r="A35" s="50" t="s">
        <v>79</v>
      </c>
      <c r="B35" s="51"/>
      <c r="C35" s="51"/>
      <c r="D35" s="51"/>
      <c r="E35" s="51"/>
      <c r="F35" s="51"/>
      <c r="G35" s="46">
        <f>SUM(G5:G34)</f>
        <v>1570806</v>
      </c>
      <c r="H35" s="47"/>
      <c r="I35" s="47"/>
      <c r="J35" s="46">
        <f>SUM(J5:J34)</f>
        <v>832403</v>
      </c>
      <c r="K35" s="47"/>
      <c r="L35" s="46">
        <f>SUM(L5:L34)</f>
        <v>202880.9</v>
      </c>
      <c r="M35" s="47"/>
      <c r="N35" s="46">
        <f>SUM(N5:N34)</f>
        <v>241380.9</v>
      </c>
      <c r="O35" s="47"/>
      <c r="P35" s="46">
        <f>SUM(P5:P34)</f>
        <v>0</v>
      </c>
      <c r="Q35" s="46"/>
      <c r="R35" s="46">
        <f>SUM(R5:R34)</f>
        <v>1276664.8</v>
      </c>
      <c r="S35" s="47"/>
      <c r="T35" s="47"/>
      <c r="U35" s="46">
        <f>SUM(U5:U34)</f>
        <v>65071.199999999997</v>
      </c>
      <c r="V35" s="47"/>
      <c r="W35" s="46">
        <f>SUM(W5:W34)</f>
        <v>214570</v>
      </c>
      <c r="X35" s="24"/>
      <c r="Y35" s="28"/>
      <c r="Z35" s="30"/>
    </row>
    <row r="44" spans="1:26" x14ac:dyDescent="0.25">
      <c r="E44" s="2">
        <f>130*150</f>
        <v>19500</v>
      </c>
    </row>
    <row r="45" spans="1:26" x14ac:dyDescent="0.25">
      <c r="E45" s="2">
        <f>160*150</f>
        <v>24000</v>
      </c>
    </row>
  </sheetData>
  <mergeCells count="30">
    <mergeCell ref="A27:A34"/>
    <mergeCell ref="B29:B30"/>
    <mergeCell ref="B31:B32"/>
    <mergeCell ref="A35:F35"/>
    <mergeCell ref="A16:A19"/>
    <mergeCell ref="B16:B17"/>
    <mergeCell ref="B18:B19"/>
    <mergeCell ref="A20:A26"/>
    <mergeCell ref="B20:B21"/>
    <mergeCell ref="B24:B26"/>
    <mergeCell ref="T3:U3"/>
    <mergeCell ref="V3:W3"/>
    <mergeCell ref="X3:X4"/>
    <mergeCell ref="Y3:Y4"/>
    <mergeCell ref="Z3:Z4"/>
    <mergeCell ref="A5:A15"/>
    <mergeCell ref="B5:B6"/>
    <mergeCell ref="B7:B15"/>
    <mergeCell ref="I3:J3"/>
    <mergeCell ref="K3:L3"/>
    <mergeCell ref="M3:N3"/>
    <mergeCell ref="O3:P3"/>
    <mergeCell ref="Q3:R3"/>
    <mergeCell ref="S3:S4"/>
    <mergeCell ref="C3:C4"/>
    <mergeCell ref="D3:D4"/>
    <mergeCell ref="E3:E4"/>
    <mergeCell ref="F3:F4"/>
    <mergeCell ref="G3:G4"/>
    <mergeCell ref="H3:H4"/>
  </mergeCells>
  <conditionalFormatting sqref="Y5:Y34">
    <cfRule type="cellIs" dxfId="1" priority="2" operator="equal">
      <formula>0</formula>
    </cfRule>
  </conditionalFormatting>
  <conditionalFormatting sqref="X5:X34">
    <cfRule type="cellIs" dxfId="0" priority="1" operator="equal">
      <formula>1</formula>
    </cfRule>
  </conditionalFormatting>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Feuil2</vt:lpstr>
      <vt:lpstr>Feuil2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2015-05-11T09:23:47Z</dcterms:modified>
</cp:coreProperties>
</file>